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wiegand\Downloads\"/>
    </mc:Choice>
  </mc:AlternateContent>
  <xr:revisionPtr revIDLastSave="0" documentId="13_ncr:1_{B1263238-A908-4E6C-91F8-E2E3D672B8C5}" xr6:coauthVersionLast="46" xr6:coauthVersionMax="46" xr10:uidLastSave="{00000000-0000-0000-0000-000000000000}"/>
  <bookViews>
    <workbookView xWindow="15" yWindow="0" windowWidth="28770" windowHeight="15600" tabRatio="736" xr2:uid="{00000000-000D-0000-FFFF-FFFF00000000}"/>
  </bookViews>
  <sheets>
    <sheet name="SW conditions" sheetId="2" r:id="rId1"/>
    <sheet name="BS arrival times (ARTEMIS)" sheetId="5" r:id="rId2"/>
    <sheet name="BS arrival times (ACE)" sheetId="6" r:id="rId3"/>
    <sheet name="BS arrival times (Wind)" sheetId="4" r:id="rId4"/>
    <sheet name="Discont normals" sheetId="1" r:id="rId5"/>
    <sheet name="Differences between normals" sheetId="3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2" l="1"/>
  <c r="I33" i="2"/>
  <c r="C33" i="2"/>
  <c r="D33" i="2"/>
  <c r="E33" i="2"/>
  <c r="F33" i="2"/>
  <c r="G33" i="2"/>
  <c r="H33" i="2"/>
  <c r="B33" i="2"/>
  <c r="J35" i="2"/>
  <c r="I35" i="2"/>
  <c r="G35" i="2"/>
  <c r="C35" i="2"/>
  <c r="B35" i="2"/>
  <c r="D35" i="2"/>
  <c r="E35" i="2"/>
  <c r="F35" i="2"/>
  <c r="H35" i="2"/>
  <c r="E5" i="4"/>
  <c r="F5" i="4"/>
  <c r="H5" i="4"/>
  <c r="B47" i="2"/>
  <c r="E5" i="6"/>
  <c r="F5" i="6"/>
  <c r="H5" i="6"/>
  <c r="C47" i="2"/>
  <c r="E5" i="5"/>
  <c r="F5" i="5"/>
  <c r="H5" i="5"/>
  <c r="D47" i="2"/>
  <c r="E13" i="4"/>
  <c r="F13" i="4"/>
  <c r="H13" i="4"/>
  <c r="B48" i="2"/>
  <c r="E13" i="6"/>
  <c r="F13" i="6"/>
  <c r="H13" i="6"/>
  <c r="C48" i="2"/>
  <c r="E13" i="5"/>
  <c r="F13" i="5"/>
  <c r="H13" i="5"/>
  <c r="D48" i="2"/>
  <c r="E21" i="4"/>
  <c r="F21" i="4"/>
  <c r="H21" i="4"/>
  <c r="B49" i="2"/>
  <c r="E21" i="6"/>
  <c r="F21" i="6"/>
  <c r="H21" i="6"/>
  <c r="C49" i="2"/>
  <c r="E21" i="5"/>
  <c r="F21" i="5"/>
  <c r="H21" i="5"/>
  <c r="D49" i="2"/>
  <c r="H48" i="2"/>
  <c r="G48" i="2"/>
  <c r="E4" i="4"/>
  <c r="F4" i="4"/>
  <c r="H4" i="4"/>
  <c r="B41" i="2"/>
  <c r="E4" i="6"/>
  <c r="F4" i="6"/>
  <c r="H4" i="6"/>
  <c r="C41" i="2"/>
  <c r="E4" i="5"/>
  <c r="F4" i="5"/>
  <c r="H4" i="5"/>
  <c r="D41" i="2"/>
  <c r="E12" i="4"/>
  <c r="F12" i="4"/>
  <c r="H12" i="4"/>
  <c r="B42" i="2"/>
  <c r="E12" i="6"/>
  <c r="F12" i="6"/>
  <c r="H12" i="6"/>
  <c r="C42" i="2"/>
  <c r="E12" i="5"/>
  <c r="F12" i="5"/>
  <c r="H12" i="5"/>
  <c r="D42" i="2"/>
  <c r="E20" i="4"/>
  <c r="F20" i="4"/>
  <c r="H20" i="4"/>
  <c r="B43" i="2"/>
  <c r="E20" i="6"/>
  <c r="F20" i="6"/>
  <c r="H20" i="6"/>
  <c r="C43" i="2"/>
  <c r="E20" i="5"/>
  <c r="F20" i="5"/>
  <c r="H20" i="5"/>
  <c r="D43" i="2"/>
  <c r="H42" i="2"/>
  <c r="G42" i="2"/>
  <c r="E48" i="2"/>
  <c r="E42" i="2"/>
  <c r="F42" i="2"/>
  <c r="F48" i="2"/>
  <c r="E30" i="6"/>
  <c r="F30" i="6"/>
  <c r="H30" i="6"/>
  <c r="E29" i="6"/>
  <c r="F29" i="6"/>
  <c r="H29" i="6"/>
  <c r="E28" i="6"/>
  <c r="F28" i="6"/>
  <c r="H28" i="6"/>
  <c r="E22" i="6"/>
  <c r="F22" i="6"/>
  <c r="H22" i="6"/>
  <c r="E14" i="6"/>
  <c r="F14" i="6"/>
  <c r="H14" i="6"/>
  <c r="E6" i="6"/>
  <c r="F6" i="6"/>
  <c r="H6" i="6"/>
  <c r="E30" i="5"/>
  <c r="F30" i="5"/>
  <c r="H30" i="5"/>
  <c r="E29" i="5"/>
  <c r="F29" i="5"/>
  <c r="H29" i="5"/>
  <c r="E28" i="5"/>
  <c r="F28" i="5"/>
  <c r="H28" i="5"/>
  <c r="E22" i="5"/>
  <c r="F22" i="5"/>
  <c r="H22" i="5"/>
  <c r="E14" i="5"/>
  <c r="F14" i="5"/>
  <c r="H14" i="5"/>
  <c r="E6" i="5"/>
  <c r="F6" i="5"/>
  <c r="H6" i="5"/>
  <c r="E30" i="4"/>
  <c r="F30" i="4"/>
  <c r="H30" i="4"/>
  <c r="E29" i="4"/>
  <c r="F29" i="4"/>
  <c r="H29" i="4"/>
  <c r="E28" i="4"/>
  <c r="F28" i="4"/>
  <c r="H28" i="4"/>
  <c r="E22" i="4"/>
  <c r="F22" i="4"/>
  <c r="H22" i="4"/>
  <c r="E14" i="4"/>
  <c r="F14" i="4"/>
  <c r="H14" i="4"/>
  <c r="E6" i="4"/>
  <c r="F6" i="4"/>
  <c r="H6" i="4"/>
  <c r="E28" i="3"/>
  <c r="E27" i="3"/>
  <c r="D27" i="3"/>
  <c r="E26" i="3"/>
  <c r="D26" i="3"/>
  <c r="C26" i="3"/>
  <c r="E17" i="3"/>
  <c r="E16" i="3"/>
  <c r="D16" i="3"/>
  <c r="E15" i="3"/>
  <c r="D15" i="3"/>
  <c r="C15" i="3"/>
  <c r="E6" i="3"/>
  <c r="E5" i="3"/>
  <c r="D5" i="3"/>
  <c r="E4" i="3"/>
  <c r="D4" i="3"/>
  <c r="C4" i="3"/>
  <c r="L42" i="1"/>
  <c r="L25" i="1"/>
  <c r="B43" i="1"/>
  <c r="B26" i="1"/>
  <c r="B27" i="1"/>
  <c r="B9" i="1"/>
  <c r="G9" i="1"/>
  <c r="G10" i="1"/>
  <c r="G26" i="1"/>
  <c r="G27" i="1"/>
  <c r="G43" i="1"/>
  <c r="G44" i="1"/>
  <c r="B44" i="1"/>
  <c r="B10" i="1"/>
</calcChain>
</file>

<file path=xl/sharedStrings.xml><?xml version="1.0" encoding="utf-8"?>
<sst xmlns="http://schemas.openxmlformats.org/spreadsheetml/2006/main" count="598" uniqueCount="124">
  <si>
    <t>start time</t>
  </si>
  <si>
    <t>end time</t>
  </si>
  <si>
    <t>duration</t>
  </si>
  <si>
    <t>width (km)</t>
  </si>
  <si>
    <t>width (di)</t>
  </si>
  <si>
    <t>maxvv</t>
  </si>
  <si>
    <t>intvv</t>
  </si>
  <si>
    <t>minvv</t>
  </si>
  <si>
    <t>V(SW)</t>
  </si>
  <si>
    <t>s1</t>
  </si>
  <si>
    <t>s2</t>
  </si>
  <si>
    <t>s3</t>
  </si>
  <si>
    <t>current sheet s1 - too thin to resolve reconnection</t>
  </si>
  <si>
    <t>MVA</t>
  </si>
  <si>
    <t>MVAH</t>
  </si>
  <si>
    <t>L</t>
  </si>
  <si>
    <t>M</t>
  </si>
  <si>
    <t>N</t>
  </si>
  <si>
    <t>WIND</t>
  </si>
  <si>
    <t>ACE</t>
  </si>
  <si>
    <t>current sheet s1</t>
  </si>
  <si>
    <t>S1</t>
  </si>
  <si>
    <t>A mva</t>
  </si>
  <si>
    <t>A mvah</t>
  </si>
  <si>
    <t>W mva</t>
  </si>
  <si>
    <t>W mvah</t>
  </si>
  <si>
    <t>S2</t>
  </si>
  <si>
    <t xml:space="preserve">current sheet s2 </t>
  </si>
  <si>
    <t xml:space="preserve">current sheet s3 </t>
  </si>
  <si>
    <t>S3</t>
  </si>
  <si>
    <t>Wind MVAH</t>
  </si>
  <si>
    <t>alignment between MVA MVAH</t>
  </si>
  <si>
    <t>alignment between different SC</t>
  </si>
  <si>
    <t>Location km GSE</t>
  </si>
  <si>
    <t>current sheet s2 - reconnecting</t>
  </si>
  <si>
    <t>current sheet s3 - too thin to resolve reconnection</t>
  </si>
  <si>
    <t>3SC timing</t>
  </si>
  <si>
    <t>Performed using start time of s3</t>
  </si>
  <si>
    <t>Solar wind speed (from more accurate THM VB estimate</t>
  </si>
  <si>
    <t>Gives normal</t>
  </si>
  <si>
    <t>Diff from Wind s3 mvah</t>
  </si>
  <si>
    <t>before S1</t>
  </si>
  <si>
    <t>S1-S2</t>
  </si>
  <si>
    <t>S2-S3</t>
  </si>
  <si>
    <t>after S3</t>
  </si>
  <si>
    <t>interval start</t>
  </si>
  <si>
    <t>interval end</t>
  </si>
  <si>
    <t>min past 2:00 UTC</t>
  </si>
  <si>
    <t>min past 1:00 UTC</t>
  </si>
  <si>
    <t>X</t>
  </si>
  <si>
    <t>Y</t>
  </si>
  <si>
    <t>Z</t>
  </si>
  <si>
    <t>Wind GSE</t>
  </si>
  <si>
    <t>|B| (nT)</t>
  </si>
  <si>
    <t>Bx (nT)</t>
  </si>
  <si>
    <t>By (nT)</t>
  </si>
  <si>
    <t>Bz (nT)</t>
  </si>
  <si>
    <t>Vx (km/s)</t>
  </si>
  <si>
    <t>Vy (km/s)</t>
  </si>
  <si>
    <t>Vz (km/s)</t>
  </si>
  <si>
    <t>n (/cm3)</t>
  </si>
  <si>
    <t>Ti (eV)</t>
  </si>
  <si>
    <t xml:space="preserve"> ACE GSE</t>
  </si>
  <si>
    <t>AC_H3_MFI</t>
  </si>
  <si>
    <t>AC_H0_SWE</t>
  </si>
  <si>
    <t>ACE GSM</t>
  </si>
  <si>
    <t>WIND GSM</t>
  </si>
  <si>
    <t>WI_H2_MFI</t>
  </si>
  <si>
    <t>WI_PM_3DP</t>
  </si>
  <si>
    <t>ThB mvah</t>
  </si>
  <si>
    <t>ThB mva</t>
  </si>
  <si>
    <t>ThC mva</t>
  </si>
  <si>
    <t>ThC mvah</t>
  </si>
  <si>
    <t>MVAH differences between normals summary</t>
  </si>
  <si>
    <t>Angular differences between normal - details</t>
  </si>
  <si>
    <t>S1 Wind MVAH normal</t>
  </si>
  <si>
    <t>S2 Wind MVAH normal</t>
  </si>
  <si>
    <t>S3 Wind MVAH normal</t>
  </si>
  <si>
    <t>time delay from S/C obsv to subsolar (s)</t>
  </si>
  <si>
    <t>Wind</t>
  </si>
  <si>
    <t>S/C location (km)</t>
  </si>
  <si>
    <t>BS Subsolar point at (km)</t>
  </si>
  <si>
    <t>VswX (km/s)</t>
  </si>
  <si>
    <t>intersection of discontinuity &amp; XGSE axis 
(Xgse, km)</t>
  </si>
  <si>
    <t>Expected time at BS subsolar point</t>
  </si>
  <si>
    <t>Observed time at S/C</t>
  </si>
  <si>
    <t>ThB</t>
  </si>
  <si>
    <t>ThC</t>
  </si>
  <si>
    <t>ROTATION MATRIX</t>
  </si>
  <si>
    <t>m</t>
  </si>
  <si>
    <t>e</t>
  </si>
  <si>
    <t>rotation matrix</t>
  </si>
  <si>
    <t>R</t>
  </si>
  <si>
    <t>m=R*e</t>
  </si>
  <si>
    <t>where</t>
  </si>
  <si>
    <t>R =</t>
  </si>
  <si>
    <t>column vec in GSM</t>
  </si>
  <si>
    <t>column vec in GSE</t>
  </si>
  <si>
    <t>ARTEMIS P1 (THB) GSE</t>
  </si>
  <si>
    <t>ARTEMIS P1 (THB) GSM</t>
  </si>
  <si>
    <t>fgs</t>
  </si>
  <si>
    <t>peim_velocity, peim_density, peem_temperature</t>
  </si>
  <si>
    <t>ARTEMIS P2 (THC) GSE</t>
  </si>
  <si>
    <t>ARTEMIS P2 (THC) GSM</t>
  </si>
  <si>
    <t>4-spacecraft-average (GSM)</t>
  </si>
  <si>
    <t>ARTEMIS P1 (THB)</t>
  </si>
  <si>
    <t>ARTEMIS P2 (THC)</t>
  </si>
  <si>
    <t>S1 ARTEMIS P1 MVAH normal</t>
  </si>
  <si>
    <t>S2 ARTEMIS P1 MVAH normal</t>
  </si>
  <si>
    <t>S3 ARTEMIS P1 MVAH normal</t>
  </si>
  <si>
    <t>S1 ACE MVAH normal</t>
  </si>
  <si>
    <t>S2 ACE MVAH normal</t>
  </si>
  <si>
    <t>S3 ACE MVAH normal</t>
  </si>
  <si>
    <t>Arrival time summary</t>
  </si>
  <si>
    <t>ARTEMIS</t>
  </si>
  <si>
    <t>(normal)</t>
  </si>
  <si>
    <t>average</t>
  </si>
  <si>
    <t>median</t>
  </si>
  <si>
    <t>min</t>
  </si>
  <si>
    <t>max</t>
  </si>
  <si>
    <t>(location)</t>
  </si>
  <si>
    <t>simulate</t>
  </si>
  <si>
    <t>Te (eV)</t>
  </si>
  <si>
    <t>T (eV)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</si>
</sst>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b/>
      <sz val="12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21" fontId="0" fillId="0" borderId="3" xfId="0" applyNumberFormat="1" applyBorder="1"/>
    <xf numFmtId="21" fontId="0" fillId="0" borderId="0" xfId="0" applyNumberFormat="1" applyBorder="1"/>
    <xf numFmtId="0" fontId="0" fillId="0" borderId="6" xfId="0" applyBorder="1"/>
    <xf numFmtId="164" fontId="0" fillId="0" borderId="0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/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1" fontId="0" fillId="0" borderId="0" xfId="0" applyNumberFormat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0" fillId="0" borderId="0" xfId="0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1" fontId="0" fillId="3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6" fontId="0" fillId="0" borderId="0" xfId="0" applyNumberFormat="1" applyAlignment="1">
      <alignment horizontal="center"/>
    </xf>
    <xf numFmtId="0" fontId="0" fillId="0" borderId="0" xfId="0" applyFont="1"/>
    <xf numFmtId="0" fontId="1" fillId="0" borderId="5" xfId="0" applyFont="1" applyBorder="1"/>
    <xf numFmtId="165" fontId="1" fillId="0" borderId="0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2" xfId="0" applyBorder="1" applyAlignment="1"/>
    <xf numFmtId="11" fontId="0" fillId="0" borderId="3" xfId="0" applyNumberFormat="1" applyBorder="1"/>
    <xf numFmtId="11" fontId="0" fillId="0" borderId="2" xfId="0" applyNumberFormat="1" applyBorder="1"/>
    <xf numFmtId="11" fontId="0" fillId="0" borderId="5" xfId="0" applyNumberFormat="1" applyBorder="1"/>
    <xf numFmtId="164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/>
    <xf numFmtId="1" fontId="0" fillId="3" borderId="0" xfId="0" applyNumberFormat="1" applyFill="1"/>
    <xf numFmtId="0" fontId="0" fillId="0" borderId="1" xfId="0" applyFont="1" applyBorder="1"/>
    <xf numFmtId="0" fontId="1" fillId="0" borderId="0" xfId="0" applyFont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7" xfId="0" applyNumberForma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1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0" xfId="0" applyBorder="1" applyAlignment="1"/>
    <xf numFmtId="0" fontId="2" fillId="0" borderId="2" xfId="0" applyFont="1" applyBorder="1"/>
    <xf numFmtId="0" fontId="0" fillId="5" borderId="5" xfId="0" applyFill="1" applyBorder="1"/>
    <xf numFmtId="164" fontId="0" fillId="5" borderId="0" xfId="0" applyNumberFormat="1" applyFill="1" applyBorder="1" applyAlignment="1">
      <alignment horizontal="center"/>
    </xf>
    <xf numFmtId="164" fontId="4" fillId="4" borderId="5" xfId="1" applyNumberFormat="1" applyBorder="1" applyAlignment="1">
      <alignment horizontal="center"/>
    </xf>
    <xf numFmtId="164" fontId="4" fillId="4" borderId="0" xfId="1" applyNumberFormat="1" applyBorder="1" applyAlignment="1">
      <alignment horizontal="center"/>
    </xf>
    <xf numFmtId="164" fontId="4" fillId="4" borderId="6" xfId="1" applyNumberFormat="1" applyBorder="1" applyAlignment="1">
      <alignment horizontal="center"/>
    </xf>
    <xf numFmtId="0" fontId="0" fillId="6" borderId="0" xfId="0" applyFill="1"/>
    <xf numFmtId="0" fontId="8" fillId="0" borderId="0" xfId="0" applyFont="1"/>
    <xf numFmtId="0" fontId="0" fillId="7" borderId="0" xfId="0" applyFill="1"/>
    <xf numFmtId="165" fontId="0" fillId="0" borderId="5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/>
    <xf numFmtId="21" fontId="0" fillId="0" borderId="0" xfId="0" applyNumberFormat="1" applyAlignment="1">
      <alignment horizontal="center"/>
    </xf>
    <xf numFmtId="21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4" fontId="0" fillId="7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10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workbookViewId="0">
      <selection activeCell="N24" sqref="N24:T24"/>
    </sheetView>
  </sheetViews>
  <sheetFormatPr defaultColWidth="8.85546875" defaultRowHeight="15" x14ac:dyDescent="0.25"/>
  <cols>
    <col min="2" max="2" width="9.28515625" bestFit="1" customWidth="1"/>
    <col min="3" max="3" width="11.42578125" bestFit="1" customWidth="1"/>
    <col min="4" max="5" width="9.28515625" bestFit="1" customWidth="1"/>
    <col min="6" max="6" width="10.28515625" bestFit="1" customWidth="1"/>
    <col min="7" max="10" width="9.28515625" bestFit="1" customWidth="1"/>
  </cols>
  <sheetData>
    <row r="1" spans="1:20" x14ac:dyDescent="0.25">
      <c r="A1" s="3"/>
      <c r="B1" s="103" t="s">
        <v>52</v>
      </c>
      <c r="C1" s="103"/>
      <c r="D1" s="103"/>
      <c r="E1" s="103"/>
      <c r="F1" s="103"/>
      <c r="G1" s="103"/>
      <c r="H1" s="103"/>
      <c r="I1" s="103"/>
      <c r="J1" s="103"/>
      <c r="K1" s="104" t="s">
        <v>47</v>
      </c>
      <c r="L1" s="105"/>
      <c r="N1" s="106" t="s">
        <v>66</v>
      </c>
      <c r="O1" s="107"/>
      <c r="P1" s="107"/>
      <c r="Q1" s="107"/>
      <c r="R1" s="107"/>
      <c r="S1" s="107"/>
      <c r="T1" s="108"/>
    </row>
    <row r="2" spans="1:20" x14ac:dyDescent="0.25">
      <c r="A2" s="6"/>
      <c r="B2" s="109" t="s">
        <v>67</v>
      </c>
      <c r="C2" s="109"/>
      <c r="D2" s="109"/>
      <c r="E2" s="109"/>
      <c r="F2" s="109" t="s">
        <v>68</v>
      </c>
      <c r="G2" s="109"/>
      <c r="H2" s="109"/>
      <c r="I2" s="109"/>
      <c r="J2" s="109"/>
      <c r="K2" s="41"/>
      <c r="L2" s="42"/>
      <c r="N2" s="6"/>
      <c r="O2" s="1"/>
      <c r="P2" s="1"/>
      <c r="Q2" s="1"/>
      <c r="R2" s="1"/>
      <c r="S2" s="1"/>
      <c r="T2" s="12"/>
    </row>
    <row r="3" spans="1:20" ht="30" x14ac:dyDescent="0.25">
      <c r="A3" s="6"/>
      <c r="B3" s="40" t="s">
        <v>53</v>
      </c>
      <c r="C3" s="40" t="s">
        <v>54</v>
      </c>
      <c r="D3" s="40" t="s">
        <v>55</v>
      </c>
      <c r="E3" s="40" t="s">
        <v>56</v>
      </c>
      <c r="F3" s="40" t="s">
        <v>57</v>
      </c>
      <c r="G3" s="40" t="s">
        <v>58</v>
      </c>
      <c r="H3" s="40" t="s">
        <v>59</v>
      </c>
      <c r="I3" s="40" t="s">
        <v>60</v>
      </c>
      <c r="J3" s="40" t="s">
        <v>61</v>
      </c>
      <c r="K3" s="41" t="s">
        <v>45</v>
      </c>
      <c r="L3" s="42" t="s">
        <v>46</v>
      </c>
      <c r="N3" s="54" t="s">
        <v>53</v>
      </c>
      <c r="O3" s="40" t="s">
        <v>54</v>
      </c>
      <c r="P3" s="40" t="s">
        <v>55</v>
      </c>
      <c r="Q3" s="40" t="s">
        <v>56</v>
      </c>
      <c r="R3" s="40" t="s">
        <v>57</v>
      </c>
      <c r="S3" s="40" t="s">
        <v>58</v>
      </c>
      <c r="T3" s="55" t="s">
        <v>59</v>
      </c>
    </row>
    <row r="4" spans="1:20" x14ac:dyDescent="0.25">
      <c r="A4" s="6" t="s">
        <v>41</v>
      </c>
      <c r="B4" s="43">
        <v>5.9226095096525198</v>
      </c>
      <c r="C4" s="43">
        <v>2.0641097528957602</v>
      </c>
      <c r="D4" s="43">
        <v>-2.0944927416988399</v>
      </c>
      <c r="E4" s="43">
        <v>-5.06875814285715</v>
      </c>
      <c r="F4" s="43">
        <v>-379.620604395604</v>
      </c>
      <c r="G4" s="43">
        <v>4.8542787912087899</v>
      </c>
      <c r="H4" s="43">
        <v>-3.2712942857142902</v>
      </c>
      <c r="I4" s="43">
        <v>7.9849989010989102</v>
      </c>
      <c r="J4" s="43">
        <v>8.1608140659340709</v>
      </c>
      <c r="K4" s="44">
        <v>2</v>
      </c>
      <c r="L4" s="45">
        <v>7</v>
      </c>
      <c r="N4" s="56">
        <v>5.9226095096525198</v>
      </c>
      <c r="O4" s="43">
        <v>2.0639377258687199</v>
      </c>
      <c r="P4" s="43">
        <v>-2.7078702741312699</v>
      </c>
      <c r="Q4" s="43">
        <v>-4.7697302432432496</v>
      </c>
      <c r="R4" s="43">
        <v>-379.60133614779102</v>
      </c>
      <c r="S4" s="43">
        <v>4.28698924987303</v>
      </c>
      <c r="T4" s="57">
        <v>-3.9380470862369799</v>
      </c>
    </row>
    <row r="5" spans="1:20" ht="15.75" x14ac:dyDescent="0.25">
      <c r="A5" s="84" t="s">
        <v>42</v>
      </c>
      <c r="B5" s="85">
        <v>6.8716836913333603</v>
      </c>
      <c r="C5" s="85">
        <v>1.0155186818026001</v>
      </c>
      <c r="D5" s="85">
        <v>1.2341576058824699</v>
      </c>
      <c r="E5" s="85">
        <v>-6.5592956606666997</v>
      </c>
      <c r="F5" s="85">
        <v>-374.88348437500002</v>
      </c>
      <c r="G5" s="85">
        <v>5.6673991294642896</v>
      </c>
      <c r="H5" s="85">
        <v>-8.2398962053571498</v>
      </c>
      <c r="I5" s="87">
        <v>7.5166631026785797</v>
      </c>
      <c r="J5" s="87">
        <v>7.3513165848214301</v>
      </c>
      <c r="K5" s="44">
        <v>15</v>
      </c>
      <c r="L5" s="45">
        <v>38</v>
      </c>
      <c r="N5" s="86">
        <v>6.8716836913333603</v>
      </c>
      <c r="O5" s="87">
        <v>1.0152961931675999</v>
      </c>
      <c r="P5" s="87">
        <v>0.31923366474482101</v>
      </c>
      <c r="Q5" s="87">
        <v>-6.6666585079999701</v>
      </c>
      <c r="R5" s="87">
        <v>-374.90069839348803</v>
      </c>
      <c r="S5" s="87">
        <v>4.4742393704499497</v>
      </c>
      <c r="T5" s="88">
        <v>-8.8987871634375608</v>
      </c>
    </row>
    <row r="6" spans="1:20" x14ac:dyDescent="0.25">
      <c r="A6" s="6" t="s">
        <v>43</v>
      </c>
      <c r="B6" s="43">
        <v>5.9987262618828803</v>
      </c>
      <c r="C6" s="43">
        <v>4.4735984115302001</v>
      </c>
      <c r="D6" s="43">
        <v>-3.8762160472247702</v>
      </c>
      <c r="E6" s="43">
        <v>-0.29234230811775602</v>
      </c>
      <c r="F6" s="43">
        <v>-381.81151020408203</v>
      </c>
      <c r="G6" s="43">
        <v>10.6563115306123</v>
      </c>
      <c r="H6" s="43">
        <v>-24.739866326530599</v>
      </c>
      <c r="I6" s="43">
        <v>8.3280273469387804</v>
      </c>
      <c r="J6" s="43">
        <v>7.5692280612244902</v>
      </c>
      <c r="K6" s="44">
        <v>40</v>
      </c>
      <c r="L6" s="45">
        <v>45</v>
      </c>
      <c r="N6" s="56">
        <v>5.9987262618828803</v>
      </c>
      <c r="O6" s="43">
        <v>4.4735883716651301</v>
      </c>
      <c r="P6" s="43">
        <v>-3.8767944403557202</v>
      </c>
      <c r="Q6" s="43">
        <v>0.28756257343299602</v>
      </c>
      <c r="R6" s="43">
        <v>-381.79950285453799</v>
      </c>
      <c r="S6" s="43">
        <v>7.3831505627577503</v>
      </c>
      <c r="T6" s="57">
        <v>-25.8930431064855</v>
      </c>
    </row>
    <row r="7" spans="1:20" x14ac:dyDescent="0.25">
      <c r="A7" s="7" t="s">
        <v>44</v>
      </c>
      <c r="B7" s="46">
        <v>6.8654004230533499</v>
      </c>
      <c r="C7" s="46">
        <v>3.7367212231759801</v>
      </c>
      <c r="D7" s="46">
        <v>-4.6441773697118398</v>
      </c>
      <c r="E7" s="46">
        <v>3.3518156621704498</v>
      </c>
      <c r="F7" s="46">
        <v>-380.47102040816299</v>
      </c>
      <c r="G7" s="46">
        <v>4.0543570408163303</v>
      </c>
      <c r="H7" s="46">
        <v>-11.574316020408199</v>
      </c>
      <c r="I7" s="46">
        <v>6.84732459183674</v>
      </c>
      <c r="J7" s="46">
        <v>6.2220588775510199</v>
      </c>
      <c r="K7" s="47">
        <v>50</v>
      </c>
      <c r="L7" s="48">
        <v>55</v>
      </c>
      <c r="N7" s="58">
        <v>6.8654004230533499</v>
      </c>
      <c r="O7" s="46">
        <v>3.7368347946045302</v>
      </c>
      <c r="P7" s="46">
        <v>-4.0650859871244602</v>
      </c>
      <c r="Q7" s="46">
        <v>4.0343736879215202</v>
      </c>
      <c r="R7" s="46">
        <v>-380.49936313672799</v>
      </c>
      <c r="S7" s="46">
        <v>2.4618975969526802</v>
      </c>
      <c r="T7" s="59">
        <v>-12.0745443517963</v>
      </c>
    </row>
    <row r="9" spans="1:20" x14ac:dyDescent="0.25">
      <c r="A9" s="3"/>
      <c r="B9" s="103" t="s">
        <v>62</v>
      </c>
      <c r="C9" s="103"/>
      <c r="D9" s="103"/>
      <c r="E9" s="103"/>
      <c r="F9" s="103"/>
      <c r="G9" s="103"/>
      <c r="H9" s="103"/>
      <c r="I9" s="103"/>
      <c r="J9" s="103"/>
      <c r="K9" s="104" t="s">
        <v>48</v>
      </c>
      <c r="L9" s="105"/>
      <c r="N9" s="106" t="s">
        <v>65</v>
      </c>
      <c r="O9" s="107"/>
      <c r="P9" s="107"/>
      <c r="Q9" s="107"/>
      <c r="R9" s="107"/>
      <c r="S9" s="107"/>
      <c r="T9" s="108"/>
    </row>
    <row r="10" spans="1:20" x14ac:dyDescent="0.25">
      <c r="A10" s="6"/>
      <c r="B10" s="109" t="s">
        <v>63</v>
      </c>
      <c r="C10" s="109"/>
      <c r="D10" s="109"/>
      <c r="E10" s="109"/>
      <c r="F10" s="109" t="s">
        <v>64</v>
      </c>
      <c r="G10" s="109"/>
      <c r="H10" s="109"/>
      <c r="I10" s="109"/>
      <c r="J10" s="109"/>
      <c r="K10" s="41"/>
      <c r="L10" s="42"/>
      <c r="N10" s="6"/>
      <c r="O10" s="1"/>
      <c r="P10" s="1"/>
      <c r="Q10" s="1"/>
      <c r="R10" s="1"/>
      <c r="S10" s="1"/>
      <c r="T10" s="12"/>
    </row>
    <row r="11" spans="1:20" ht="30" x14ac:dyDescent="0.25">
      <c r="A11" s="6"/>
      <c r="B11" s="40" t="s">
        <v>53</v>
      </c>
      <c r="C11" s="40" t="s">
        <v>54</v>
      </c>
      <c r="D11" s="40" t="s">
        <v>55</v>
      </c>
      <c r="E11" s="40" t="s">
        <v>56</v>
      </c>
      <c r="F11" s="40" t="s">
        <v>57</v>
      </c>
      <c r="G11" s="40" t="s">
        <v>58</v>
      </c>
      <c r="H11" s="40" t="s">
        <v>59</v>
      </c>
      <c r="I11" s="40" t="s">
        <v>60</v>
      </c>
      <c r="J11" s="40" t="s">
        <v>61</v>
      </c>
      <c r="K11" s="41" t="s">
        <v>45</v>
      </c>
      <c r="L11" s="42" t="s">
        <v>46</v>
      </c>
      <c r="N11" s="54" t="s">
        <v>53</v>
      </c>
      <c r="O11" s="40" t="s">
        <v>54</v>
      </c>
      <c r="P11" s="40" t="s">
        <v>55</v>
      </c>
      <c r="Q11" s="40" t="s">
        <v>56</v>
      </c>
      <c r="R11" s="40" t="s">
        <v>57</v>
      </c>
      <c r="S11" s="40" t="s">
        <v>58</v>
      </c>
      <c r="T11" s="55" t="s">
        <v>59</v>
      </c>
    </row>
    <row r="12" spans="1:20" x14ac:dyDescent="0.25">
      <c r="A12" s="6" t="s">
        <v>41</v>
      </c>
      <c r="B12" s="43">
        <v>6.7031262458471801</v>
      </c>
      <c r="C12" s="43">
        <v>3.4093953488372102</v>
      </c>
      <c r="D12" s="43">
        <v>-1.4462325581395401</v>
      </c>
      <c r="E12" s="43">
        <v>-5.5511926910299003</v>
      </c>
      <c r="F12" s="43">
        <v>-364.07083333333298</v>
      </c>
      <c r="G12" s="43">
        <v>-0.18316666666666701</v>
      </c>
      <c r="H12" s="43">
        <v>-15.3998333333333</v>
      </c>
      <c r="I12" s="43">
        <v>7.8593666666666699</v>
      </c>
      <c r="J12" s="43">
        <v>2.7835088749999999</v>
      </c>
      <c r="K12" s="44">
        <v>0</v>
      </c>
      <c r="L12" s="45">
        <v>5</v>
      </c>
      <c r="N12" s="56">
        <v>6.7031262458471801</v>
      </c>
      <c r="O12" s="43">
        <v>3.4093953488372102</v>
      </c>
      <c r="P12" s="43">
        <v>-1.9467342192691</v>
      </c>
      <c r="Q12" s="43">
        <v>-5.3961594684385403</v>
      </c>
      <c r="R12" s="43">
        <v>-364.07083333333298</v>
      </c>
      <c r="S12" s="43">
        <v>-1.04233333333333</v>
      </c>
      <c r="T12" s="57">
        <v>-16.891666666666701</v>
      </c>
    </row>
    <row r="13" spans="1:20" ht="15.75" x14ac:dyDescent="0.25">
      <c r="A13" s="84" t="s">
        <v>42</v>
      </c>
      <c r="B13" s="85">
        <v>6.1615177228786298</v>
      </c>
      <c r="C13" s="85">
        <v>0.23811815252416799</v>
      </c>
      <c r="D13" s="85">
        <v>7.2316863587540095E-2</v>
      </c>
      <c r="E13" s="85">
        <v>-5.8702717508055802</v>
      </c>
      <c r="F13" s="85">
        <v>-362.62599999999998</v>
      </c>
      <c r="G13" s="85">
        <v>-0.97160000000000002</v>
      </c>
      <c r="H13" s="85">
        <v>-22.000399999999999</v>
      </c>
      <c r="I13" s="87">
        <v>7.2636928571428596</v>
      </c>
      <c r="J13" s="102">
        <v>2.88636085</v>
      </c>
      <c r="K13" s="44">
        <v>7</v>
      </c>
      <c r="L13" s="53">
        <v>22.5</v>
      </c>
      <c r="N13" s="86">
        <v>6.1615177228786298</v>
      </c>
      <c r="O13" s="87">
        <v>0.23811815252416799</v>
      </c>
      <c r="P13" s="87">
        <v>-0.49613641245972001</v>
      </c>
      <c r="Q13" s="87">
        <v>-5.8499291084855001</v>
      </c>
      <c r="R13" s="87">
        <v>-362.62599999999998</v>
      </c>
      <c r="S13" s="87">
        <v>-2.5281333333333298</v>
      </c>
      <c r="T13" s="88">
        <v>-23.5124666666667</v>
      </c>
    </row>
    <row r="14" spans="1:20" x14ac:dyDescent="0.25">
      <c r="A14" s="6" t="s">
        <v>43</v>
      </c>
      <c r="B14" s="43">
        <v>6.1733621262458502</v>
      </c>
      <c r="C14" s="43">
        <v>5.1580431893687697</v>
      </c>
      <c r="D14" s="43">
        <v>-3.2995149501661101</v>
      </c>
      <c r="E14" s="43">
        <v>0.52408637873754105</v>
      </c>
      <c r="F14" s="43">
        <v>-372.93400000000003</v>
      </c>
      <c r="G14" s="43">
        <v>4.7001666666666697</v>
      </c>
      <c r="H14" s="43">
        <v>-34.794166666666698</v>
      </c>
      <c r="I14" s="43">
        <v>8.9976333333333294</v>
      </c>
      <c r="J14" s="43">
        <v>5.2677201875000002</v>
      </c>
      <c r="K14" s="44">
        <v>27</v>
      </c>
      <c r="L14" s="45">
        <v>32</v>
      </c>
      <c r="N14" s="56">
        <v>6.1733621262458502</v>
      </c>
      <c r="O14" s="43">
        <v>5.1580431893687697</v>
      </c>
      <c r="P14" s="43">
        <v>-3.2273023255813902</v>
      </c>
      <c r="Q14" s="43">
        <v>0.86474418604651104</v>
      </c>
      <c r="R14" s="43">
        <v>-372.93400000000003</v>
      </c>
      <c r="S14" s="43">
        <v>1.6683333333333299</v>
      </c>
      <c r="T14" s="57">
        <v>-36.967166666666699</v>
      </c>
    </row>
    <row r="15" spans="1:20" x14ac:dyDescent="0.25">
      <c r="A15" s="7" t="s">
        <v>44</v>
      </c>
      <c r="B15" s="46">
        <v>6.5176644518272404</v>
      </c>
      <c r="C15" s="46">
        <v>4.4202990033222598</v>
      </c>
      <c r="D15" s="46">
        <v>-3.2135315614617901</v>
      </c>
      <c r="E15" s="46">
        <v>3.5118604651162801</v>
      </c>
      <c r="F15" s="46">
        <v>-368.00833333333298</v>
      </c>
      <c r="G15" s="46">
        <v>-2.19716666666667</v>
      </c>
      <c r="H15" s="46">
        <v>-20.9026666666667</v>
      </c>
      <c r="I15" s="46">
        <v>8.0042000000000009</v>
      </c>
      <c r="J15" s="46">
        <v>4.2409283125000004</v>
      </c>
      <c r="K15" s="47">
        <v>40</v>
      </c>
      <c r="L15" s="48">
        <v>45</v>
      </c>
      <c r="N15" s="58">
        <v>6.5176644518272404</v>
      </c>
      <c r="O15" s="46">
        <v>4.4202990033222598</v>
      </c>
      <c r="P15" s="46">
        <v>-2.8038803986711001</v>
      </c>
      <c r="Q15" s="46">
        <v>3.84704651162791</v>
      </c>
      <c r="R15" s="46">
        <v>-368.00833333333298</v>
      </c>
      <c r="S15" s="46">
        <v>-3.8476666666666701</v>
      </c>
      <c r="T15" s="59">
        <v>-22.533000000000001</v>
      </c>
    </row>
    <row r="17" spans="1:20" x14ac:dyDescent="0.25">
      <c r="A17" s="3"/>
      <c r="B17" s="103" t="s">
        <v>98</v>
      </c>
      <c r="C17" s="103"/>
      <c r="D17" s="103"/>
      <c r="E17" s="103"/>
      <c r="F17" s="103"/>
      <c r="G17" s="103"/>
      <c r="H17" s="103"/>
      <c r="I17" s="103"/>
      <c r="J17" s="103"/>
      <c r="K17" s="104"/>
      <c r="L17" s="105"/>
      <c r="N17" s="106" t="s">
        <v>99</v>
      </c>
      <c r="O17" s="107"/>
      <c r="P17" s="107"/>
      <c r="Q17" s="107"/>
      <c r="R17" s="107"/>
      <c r="S17" s="107"/>
      <c r="T17" s="108"/>
    </row>
    <row r="18" spans="1:20" x14ac:dyDescent="0.25">
      <c r="A18" s="6"/>
      <c r="B18" s="109" t="s">
        <v>100</v>
      </c>
      <c r="C18" s="109"/>
      <c r="D18" s="109"/>
      <c r="E18" s="109"/>
      <c r="F18" s="109" t="s">
        <v>101</v>
      </c>
      <c r="G18" s="109"/>
      <c r="H18" s="109"/>
      <c r="I18" s="109"/>
      <c r="J18" s="109"/>
      <c r="K18" s="41"/>
      <c r="L18" s="42"/>
      <c r="N18" s="6"/>
      <c r="O18" s="1"/>
      <c r="P18" s="1"/>
      <c r="Q18" s="1"/>
      <c r="R18" s="1"/>
      <c r="S18" s="1"/>
      <c r="T18" s="12"/>
    </row>
    <row r="19" spans="1:20" x14ac:dyDescent="0.25">
      <c r="A19" s="6"/>
      <c r="B19" s="60" t="s">
        <v>53</v>
      </c>
      <c r="C19" s="60" t="s">
        <v>54</v>
      </c>
      <c r="D19" s="60" t="s">
        <v>55</v>
      </c>
      <c r="E19" s="60" t="s">
        <v>56</v>
      </c>
      <c r="F19" s="60" t="s">
        <v>57</v>
      </c>
      <c r="G19" s="60" t="s">
        <v>58</v>
      </c>
      <c r="H19" s="60" t="s">
        <v>59</v>
      </c>
      <c r="I19" s="60" t="s">
        <v>60</v>
      </c>
      <c r="J19" s="60" t="s">
        <v>122</v>
      </c>
      <c r="K19" s="41"/>
      <c r="L19" s="42"/>
      <c r="N19" s="54" t="s">
        <v>53</v>
      </c>
      <c r="O19" s="60" t="s">
        <v>54</v>
      </c>
      <c r="P19" s="60" t="s">
        <v>55</v>
      </c>
      <c r="Q19" s="60" t="s">
        <v>56</v>
      </c>
      <c r="R19" s="60" t="s">
        <v>57</v>
      </c>
      <c r="S19" s="60" t="s">
        <v>58</v>
      </c>
      <c r="T19" s="55" t="s">
        <v>59</v>
      </c>
    </row>
    <row r="20" spans="1:20" x14ac:dyDescent="0.25">
      <c r="A20" s="6" t="s">
        <v>41</v>
      </c>
      <c r="B20" s="43">
        <v>6.5821300000000003</v>
      </c>
      <c r="C20" s="43">
        <v>2.8619699999999999</v>
      </c>
      <c r="D20" s="43">
        <v>-2.1295999999999999</v>
      </c>
      <c r="E20" s="43">
        <v>-5.4149200000000004</v>
      </c>
      <c r="F20" s="43">
        <v>-350.255</v>
      </c>
      <c r="G20" s="43">
        <v>8.5718099999999993</v>
      </c>
      <c r="H20" s="43">
        <v>5.7175799999999999</v>
      </c>
      <c r="I20" s="43">
        <v>7.8912599999999999</v>
      </c>
      <c r="J20" s="43">
        <v>9.6243099999999995</v>
      </c>
      <c r="K20" s="41"/>
      <c r="L20" s="42"/>
      <c r="N20" s="56">
        <v>6.5821300000000003</v>
      </c>
      <c r="O20" s="43">
        <v>2.8619699999999999</v>
      </c>
      <c r="P20" s="43">
        <v>-2.7776000000000001</v>
      </c>
      <c r="Q20" s="43">
        <v>-5.1131799999999998</v>
      </c>
      <c r="R20" s="43">
        <v>-350.255</v>
      </c>
      <c r="S20" s="43">
        <v>9.2079500000000003</v>
      </c>
      <c r="T20" s="57">
        <v>4.6236199999999998</v>
      </c>
    </row>
    <row r="21" spans="1:20" ht="15.75" x14ac:dyDescent="0.25">
      <c r="A21" s="84" t="s">
        <v>42</v>
      </c>
      <c r="B21" s="85">
        <v>5.9</v>
      </c>
      <c r="C21" s="85">
        <v>-0.5</v>
      </c>
      <c r="D21" s="85">
        <v>-0.5</v>
      </c>
      <c r="E21" s="85">
        <v>-5.3</v>
      </c>
      <c r="F21" s="85">
        <v>-355.3</v>
      </c>
      <c r="G21" s="85">
        <v>7.5</v>
      </c>
      <c r="H21" s="85">
        <v>-6.3</v>
      </c>
      <c r="I21" s="87">
        <v>8.6</v>
      </c>
      <c r="J21" s="87">
        <v>9.6</v>
      </c>
      <c r="K21" s="44"/>
      <c r="L21" s="53"/>
      <c r="N21" s="86">
        <v>5.9</v>
      </c>
      <c r="O21" s="87">
        <v>-0.5</v>
      </c>
      <c r="P21" s="87">
        <v>-1.2</v>
      </c>
      <c r="Q21" s="87">
        <v>-5.2</v>
      </c>
      <c r="R21" s="87">
        <v>-355.3</v>
      </c>
      <c r="S21" s="87">
        <v>6.7</v>
      </c>
      <c r="T21" s="88">
        <v>-7.2</v>
      </c>
    </row>
    <row r="22" spans="1:20" x14ac:dyDescent="0.25">
      <c r="A22" s="7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8"/>
      <c r="N22" s="58"/>
      <c r="O22" s="46"/>
      <c r="P22" s="46"/>
      <c r="Q22" s="46"/>
      <c r="R22" s="46"/>
      <c r="S22" s="46"/>
      <c r="T22" s="59"/>
    </row>
    <row r="24" spans="1:20" x14ac:dyDescent="0.25">
      <c r="A24" s="3"/>
      <c r="B24" s="103" t="s">
        <v>102</v>
      </c>
      <c r="C24" s="103"/>
      <c r="D24" s="103"/>
      <c r="E24" s="103"/>
      <c r="F24" s="103"/>
      <c r="G24" s="103"/>
      <c r="H24" s="103"/>
      <c r="I24" s="103"/>
      <c r="J24" s="103"/>
      <c r="K24" s="104"/>
      <c r="L24" s="105"/>
      <c r="N24" s="106" t="s">
        <v>103</v>
      </c>
      <c r="O24" s="107"/>
      <c r="P24" s="107"/>
      <c r="Q24" s="107"/>
      <c r="R24" s="107"/>
      <c r="S24" s="107"/>
      <c r="T24" s="108"/>
    </row>
    <row r="25" spans="1:20" x14ac:dyDescent="0.25">
      <c r="A25" s="6"/>
      <c r="B25" s="109" t="s">
        <v>100</v>
      </c>
      <c r="C25" s="109"/>
      <c r="D25" s="109"/>
      <c r="E25" s="109"/>
      <c r="F25" s="109" t="s">
        <v>101</v>
      </c>
      <c r="G25" s="109"/>
      <c r="H25" s="109"/>
      <c r="I25" s="109"/>
      <c r="J25" s="109"/>
      <c r="K25" s="41"/>
      <c r="L25" s="42"/>
      <c r="N25" s="6"/>
      <c r="O25" s="1"/>
      <c r="P25" s="1"/>
      <c r="Q25" s="1"/>
      <c r="R25" s="1"/>
      <c r="S25" s="1"/>
      <c r="T25" s="12"/>
    </row>
    <row r="26" spans="1:20" x14ac:dyDescent="0.25">
      <c r="A26" s="6"/>
      <c r="B26" s="60" t="s">
        <v>53</v>
      </c>
      <c r="C26" s="60" t="s">
        <v>54</v>
      </c>
      <c r="D26" s="60" t="s">
        <v>55</v>
      </c>
      <c r="E26" s="60" t="s">
        <v>56</v>
      </c>
      <c r="F26" s="60" t="s">
        <v>57</v>
      </c>
      <c r="G26" s="60" t="s">
        <v>58</v>
      </c>
      <c r="H26" s="60" t="s">
        <v>59</v>
      </c>
      <c r="I26" s="60" t="s">
        <v>60</v>
      </c>
      <c r="J26" s="60" t="s">
        <v>122</v>
      </c>
      <c r="K26" s="41"/>
      <c r="L26" s="42"/>
      <c r="N26" s="54" t="s">
        <v>53</v>
      </c>
      <c r="O26" s="60" t="s">
        <v>54</v>
      </c>
      <c r="P26" s="60" t="s">
        <v>55</v>
      </c>
      <c r="Q26" s="60" t="s">
        <v>56</v>
      </c>
      <c r="R26" s="60" t="s">
        <v>57</v>
      </c>
      <c r="S26" s="60" t="s">
        <v>58</v>
      </c>
      <c r="T26" s="55" t="s">
        <v>59</v>
      </c>
    </row>
    <row r="27" spans="1:20" x14ac:dyDescent="0.25">
      <c r="A27" s="6" t="s">
        <v>41</v>
      </c>
      <c r="B27" s="43">
        <v>6.3946199999999997</v>
      </c>
      <c r="C27" s="43">
        <v>2.30403</v>
      </c>
      <c r="D27" s="43">
        <v>-1.8508</v>
      </c>
      <c r="E27" s="43">
        <v>-5.3486900000000004</v>
      </c>
      <c r="F27" s="43">
        <v>-346.53300000000002</v>
      </c>
      <c r="G27" s="43">
        <v>6.7460000000000004</v>
      </c>
      <c r="H27" s="43">
        <v>8.3403899999999993</v>
      </c>
      <c r="I27" s="43">
        <v>9.1185700000000001</v>
      </c>
      <c r="J27" s="43">
        <v>10.4246</v>
      </c>
      <c r="K27" s="41"/>
      <c r="L27" s="42"/>
      <c r="N27" s="56">
        <v>6.3946199999999997</v>
      </c>
      <c r="O27" s="43">
        <v>2.30403</v>
      </c>
      <c r="P27" s="43">
        <v>-2.4979200000000001</v>
      </c>
      <c r="Q27" s="43">
        <v>-5.0792599999999997</v>
      </c>
      <c r="R27" s="43">
        <v>-346.53300000000002</v>
      </c>
      <c r="S27" s="43">
        <v>7.72377</v>
      </c>
      <c r="T27" s="57">
        <v>7.4434399999999998</v>
      </c>
    </row>
    <row r="28" spans="1:20" ht="15.75" x14ac:dyDescent="0.25">
      <c r="A28" s="84" t="s">
        <v>42</v>
      </c>
      <c r="B28" s="85">
        <v>5.7</v>
      </c>
      <c r="C28" s="85">
        <v>-0.4</v>
      </c>
      <c r="D28" s="85">
        <v>-0.5</v>
      </c>
      <c r="E28" s="85">
        <v>-5</v>
      </c>
      <c r="F28" s="85">
        <v>-352.5</v>
      </c>
      <c r="G28" s="85">
        <v>6.7</v>
      </c>
      <c r="H28" s="85">
        <v>-3.8</v>
      </c>
      <c r="I28" s="87">
        <v>9.6999999999999993</v>
      </c>
      <c r="J28" s="87">
        <v>10.4</v>
      </c>
      <c r="K28" s="44"/>
      <c r="L28" s="53"/>
      <c r="N28" s="86">
        <v>5.7</v>
      </c>
      <c r="O28" s="87">
        <v>-0.4</v>
      </c>
      <c r="P28" s="87">
        <v>-1.2</v>
      </c>
      <c r="Q28" s="87">
        <v>-4.9000000000000004</v>
      </c>
      <c r="R28" s="87">
        <v>-352.5</v>
      </c>
      <c r="S28" s="87">
        <v>6.1</v>
      </c>
      <c r="T28" s="88">
        <v>-4.7</v>
      </c>
    </row>
    <row r="29" spans="1:20" x14ac:dyDescent="0.25">
      <c r="A29" s="7"/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48"/>
      <c r="N29" s="58"/>
      <c r="O29" s="46"/>
      <c r="P29" s="46"/>
      <c r="Q29" s="46"/>
      <c r="R29" s="46"/>
      <c r="S29" s="46"/>
      <c r="T29" s="59"/>
    </row>
    <row r="31" spans="1:20" ht="15.75" x14ac:dyDescent="0.25">
      <c r="B31" s="90" t="s">
        <v>104</v>
      </c>
    </row>
    <row r="32" spans="1:20" x14ac:dyDescent="0.25">
      <c r="B32" s="60" t="s">
        <v>53</v>
      </c>
      <c r="C32" s="60" t="s">
        <v>54</v>
      </c>
      <c r="D32" s="60" t="s">
        <v>55</v>
      </c>
      <c r="E32" s="60" t="s">
        <v>56</v>
      </c>
      <c r="F32" s="60" t="s">
        <v>57</v>
      </c>
      <c r="G32" s="60" t="s">
        <v>58</v>
      </c>
      <c r="H32" s="60" t="s">
        <v>59</v>
      </c>
      <c r="I32" s="60" t="s">
        <v>60</v>
      </c>
      <c r="J32" s="60" t="s">
        <v>123</v>
      </c>
    </row>
    <row r="33" spans="1:10" x14ac:dyDescent="0.25">
      <c r="A33" t="s">
        <v>41</v>
      </c>
      <c r="B33" s="43">
        <f>AVERAGE(N4,N12,N20,N27)</f>
        <v>6.400621438874925</v>
      </c>
      <c r="C33" s="43">
        <f t="shared" ref="C33:H33" si="0">AVERAGE(O4,O12,O20,O27)</f>
        <v>2.6598332686764827</v>
      </c>
      <c r="D33" s="43">
        <f t="shared" si="0"/>
        <v>-2.4825311233500926</v>
      </c>
      <c r="E33" s="43">
        <f t="shared" si="0"/>
        <v>-5.0895824279204476</v>
      </c>
      <c r="F33" s="43">
        <f t="shared" si="0"/>
        <v>-360.115042370281</v>
      </c>
      <c r="G33" s="43">
        <f t="shared" si="0"/>
        <v>5.0440939791349244</v>
      </c>
      <c r="H33" s="43">
        <f t="shared" si="0"/>
        <v>-2.1906634382259211</v>
      </c>
      <c r="I33" s="43">
        <f>AVERAGE(I4,I12,I20,I27)</f>
        <v>8.2135488919413948</v>
      </c>
      <c r="J33" s="43">
        <f>AVERAGE(J4,J20,J27)</f>
        <v>9.4032413553113567</v>
      </c>
    </row>
    <row r="34" spans="1:10" x14ac:dyDescent="0.25">
      <c r="B34" s="60"/>
      <c r="C34" s="60"/>
      <c r="D34" s="60"/>
      <c r="E34" s="60"/>
      <c r="F34" s="60"/>
      <c r="G34" s="60"/>
      <c r="H34" s="60"/>
      <c r="I34" s="60"/>
      <c r="J34" s="60"/>
    </row>
    <row r="35" spans="1:10" x14ac:dyDescent="0.25">
      <c r="A35" s="91" t="s">
        <v>42</v>
      </c>
      <c r="B35" s="100">
        <f>AVERAGE(N5,N13,N21,N28)</f>
        <v>6.1583003535529981</v>
      </c>
      <c r="C35" s="100">
        <f>AVERAGE(O5,O13,O21,O28)</f>
        <v>8.8353586422941971E-2</v>
      </c>
      <c r="D35" s="100">
        <f t="shared" ref="D35:H35" si="1">AVERAGE(P5,P13,P21,P28)</f>
        <v>-0.64422568692872473</v>
      </c>
      <c r="E35" s="100">
        <f t="shared" si="1"/>
        <v>-5.654146904121367</v>
      </c>
      <c r="F35" s="100">
        <f t="shared" si="1"/>
        <v>-361.33167459837199</v>
      </c>
      <c r="G35" s="100">
        <f>AVERAGE(S5,S13,S21,S28)</f>
        <v>3.686526509279155</v>
      </c>
      <c r="H35" s="100">
        <f t="shared" si="1"/>
        <v>-11.077813457526066</v>
      </c>
      <c r="I35" s="100">
        <f>AVERAGE(I5,I13,I21,I28)</f>
        <v>8.270088989955358</v>
      </c>
      <c r="J35" s="100">
        <f>AVERAGE(J5,J21,J28)</f>
        <v>9.1171055282738109</v>
      </c>
    </row>
    <row r="36" spans="1:10" x14ac:dyDescent="0.25">
      <c r="A36" s="89" t="s">
        <v>121</v>
      </c>
      <c r="B36" s="101">
        <v>6</v>
      </c>
      <c r="C36" s="101">
        <v>0</v>
      </c>
      <c r="D36" s="101">
        <v>0</v>
      </c>
      <c r="E36" s="101">
        <v>-6</v>
      </c>
      <c r="F36" s="101">
        <v>-365</v>
      </c>
      <c r="G36" s="101">
        <v>0</v>
      </c>
      <c r="H36" s="101">
        <v>0</v>
      </c>
      <c r="I36" s="101">
        <v>8</v>
      </c>
      <c r="J36" s="101">
        <v>9</v>
      </c>
    </row>
    <row r="39" spans="1:10" x14ac:dyDescent="0.25">
      <c r="B39" s="9" t="s">
        <v>113</v>
      </c>
    </row>
    <row r="40" spans="1:10" x14ac:dyDescent="0.25">
      <c r="A40" s="9" t="s">
        <v>21</v>
      </c>
      <c r="B40" s="26" t="s">
        <v>79</v>
      </c>
      <c r="C40" s="26" t="s">
        <v>19</v>
      </c>
      <c r="D40" s="26" t="s">
        <v>114</v>
      </c>
      <c r="E40" s="26" t="s">
        <v>115</v>
      </c>
    </row>
    <row r="41" spans="1:10" x14ac:dyDescent="0.25">
      <c r="A41" t="s">
        <v>79</v>
      </c>
      <c r="B41" s="98">
        <f>'BS arrival times (Wind)'!$H$4</f>
        <v>0.13129624499570636</v>
      </c>
      <c r="C41" s="98">
        <f>'BS arrival times (ACE)'!$H$4</f>
        <v>4.9303413767411236E-2</v>
      </c>
      <c r="D41" s="98">
        <f>'BS arrival times (ARTEMIS)'!$H$4</f>
        <v>9.3806639820553456E-2</v>
      </c>
      <c r="E41" s="64" t="s">
        <v>117</v>
      </c>
      <c r="F41" s="64" t="s">
        <v>116</v>
      </c>
      <c r="G41" s="99" t="s">
        <v>118</v>
      </c>
      <c r="H41" s="9" t="s">
        <v>119</v>
      </c>
    </row>
    <row r="42" spans="1:10" x14ac:dyDescent="0.25">
      <c r="A42" t="s">
        <v>19</v>
      </c>
      <c r="B42" s="98">
        <f>'BS arrival times (Wind)'!$H$12</f>
        <v>9.1216246804693785E-2</v>
      </c>
      <c r="C42" s="98">
        <f>'BS arrival times (ACE)'!$H$12</f>
        <v>0.11829486589681473</v>
      </c>
      <c r="D42" s="98">
        <f>'BS arrival times (ARTEMIS)'!$H$12</f>
        <v>0.10530692599315103</v>
      </c>
      <c r="E42" s="97">
        <f>MEDIAN(B41:D43)</f>
        <v>0.10530692599315103</v>
      </c>
      <c r="F42" s="97">
        <f>AVERAGE(B41:D43)</f>
        <v>0.10157243289998343</v>
      </c>
      <c r="G42" s="96">
        <f>MIN(B41:D43)</f>
        <v>4.9303413767411236E-2</v>
      </c>
      <c r="H42" s="96">
        <f>MAX(B41:D43)</f>
        <v>0.13164171763387644</v>
      </c>
    </row>
    <row r="43" spans="1:10" x14ac:dyDescent="0.25">
      <c r="A43" t="s">
        <v>114</v>
      </c>
      <c r="B43" s="98">
        <f>'BS arrival times (Wind)'!$H$20</f>
        <v>8.5839313641498841E-2</v>
      </c>
      <c r="C43" s="98">
        <f>'BS arrival times (ACE)'!$H$20</f>
        <v>0.13164171763387644</v>
      </c>
      <c r="D43" s="98">
        <f>'BS arrival times (ARTEMIS)'!$H$20</f>
        <v>0.10744652754614495</v>
      </c>
      <c r="E43" s="26"/>
      <c r="F43" s="26"/>
    </row>
    <row r="44" spans="1:10" x14ac:dyDescent="0.25">
      <c r="A44" t="s">
        <v>120</v>
      </c>
      <c r="B44" s="97"/>
      <c r="C44" s="97"/>
      <c r="D44" s="95"/>
      <c r="E44" s="26"/>
      <c r="F44" s="26"/>
    </row>
    <row r="45" spans="1:10" x14ac:dyDescent="0.25">
      <c r="B45" s="26"/>
      <c r="C45" s="26"/>
      <c r="D45" s="26"/>
      <c r="E45" s="26"/>
      <c r="F45" s="26"/>
    </row>
    <row r="46" spans="1:10" x14ac:dyDescent="0.25">
      <c r="A46" s="9" t="s">
        <v>26</v>
      </c>
      <c r="B46" s="26" t="s">
        <v>79</v>
      </c>
      <c r="C46" s="26" t="s">
        <v>19</v>
      </c>
      <c r="D46" s="26" t="s">
        <v>114</v>
      </c>
      <c r="E46" s="26" t="s">
        <v>115</v>
      </c>
      <c r="F46" s="26"/>
    </row>
    <row r="47" spans="1:10" x14ac:dyDescent="0.25">
      <c r="A47" t="s">
        <v>79</v>
      </c>
      <c r="B47" s="98">
        <f>'BS arrival times (Wind)'!$H$5</f>
        <v>0.12676903688289576</v>
      </c>
      <c r="C47" s="98">
        <f>'BS arrival times (ACE)'!$H$5</f>
        <v>0.12493621564426351</v>
      </c>
      <c r="D47" s="98">
        <f>'BS arrival times (ARTEMIS)'!$H$5</f>
        <v>0.12775491843908302</v>
      </c>
      <c r="E47" s="64" t="s">
        <v>117</v>
      </c>
      <c r="F47" s="64" t="s">
        <v>116</v>
      </c>
      <c r="G47" s="99" t="s">
        <v>118</v>
      </c>
      <c r="H47" s="9" t="s">
        <v>119</v>
      </c>
    </row>
    <row r="48" spans="1:10" x14ac:dyDescent="0.25">
      <c r="A48" t="s">
        <v>19</v>
      </c>
      <c r="B48" s="98">
        <f>'BS arrival times (Wind)'!$H$13</f>
        <v>0.11018950040862885</v>
      </c>
      <c r="C48" s="98">
        <f>'BS arrival times (ACE)'!$H$13</f>
        <v>0.11084438001367047</v>
      </c>
      <c r="D48" s="98">
        <f>'BS arrival times (ARTEMIS)'!$H$13</f>
        <v>0.11293186006693939</v>
      </c>
      <c r="E48" s="97">
        <f>MEDIAN(B47:D49)</f>
        <v>0.1132664227465998</v>
      </c>
      <c r="F48" s="97">
        <f>AVERAGE(B47:D49)</f>
        <v>0.11698707602710584</v>
      </c>
      <c r="G48" s="96">
        <f>MIN(B47:D49)</f>
        <v>0.11018950040862885</v>
      </c>
      <c r="H48" s="96">
        <f>MAX(B47:D49)</f>
        <v>0.12775491843908302</v>
      </c>
    </row>
    <row r="49" spans="1:6" x14ac:dyDescent="0.25">
      <c r="A49" t="s">
        <v>114</v>
      </c>
      <c r="B49" s="98">
        <f>'BS arrival times (Wind)'!$H$21</f>
        <v>0.11259263214653845</v>
      </c>
      <c r="C49" s="98">
        <f>'BS arrival times (ACE)'!$H$21</f>
        <v>0.11359871789533341</v>
      </c>
      <c r="D49" s="98">
        <f>'BS arrival times (ARTEMIS)'!$H$21</f>
        <v>0.1132664227465998</v>
      </c>
      <c r="E49" s="26"/>
      <c r="F49" s="26"/>
    </row>
    <row r="50" spans="1:6" x14ac:dyDescent="0.25">
      <c r="A50" t="s">
        <v>120</v>
      </c>
    </row>
  </sheetData>
  <mergeCells count="20">
    <mergeCell ref="B10:E10"/>
    <mergeCell ref="F10:J10"/>
    <mergeCell ref="N9:T9"/>
    <mergeCell ref="N1:T1"/>
    <mergeCell ref="B2:E2"/>
    <mergeCell ref="F2:J2"/>
    <mergeCell ref="K1:L1"/>
    <mergeCell ref="K9:L9"/>
    <mergeCell ref="B1:J1"/>
    <mergeCell ref="B9:J9"/>
    <mergeCell ref="B17:J17"/>
    <mergeCell ref="K17:L17"/>
    <mergeCell ref="N17:T17"/>
    <mergeCell ref="B18:E18"/>
    <mergeCell ref="F18:J18"/>
    <mergeCell ref="B24:J24"/>
    <mergeCell ref="K24:L24"/>
    <mergeCell ref="N24:T24"/>
    <mergeCell ref="B25:E25"/>
    <mergeCell ref="F25:J25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H21" sqref="H21"/>
    </sheetView>
  </sheetViews>
  <sheetFormatPr defaultColWidth="8.85546875" defaultRowHeight="15" x14ac:dyDescent="0.25"/>
  <cols>
    <col min="1" max="1" width="38.7109375" bestFit="1" customWidth="1"/>
    <col min="5" max="8" width="18.7109375" customWidth="1"/>
    <col min="9" max="9" width="20.28515625" customWidth="1"/>
  </cols>
  <sheetData>
    <row r="1" spans="1:8" ht="60" x14ac:dyDescent="0.25">
      <c r="A1" s="83" t="s">
        <v>79</v>
      </c>
      <c r="B1" s="3" t="s">
        <v>49</v>
      </c>
      <c r="C1" s="4" t="s">
        <v>50</v>
      </c>
      <c r="D1" s="5" t="s">
        <v>51</v>
      </c>
      <c r="E1" s="66" t="s">
        <v>83</v>
      </c>
      <c r="F1" s="66" t="s">
        <v>78</v>
      </c>
      <c r="G1" s="77" t="s">
        <v>85</v>
      </c>
      <c r="H1" s="78" t="s">
        <v>84</v>
      </c>
    </row>
    <row r="2" spans="1:8" x14ac:dyDescent="0.25">
      <c r="A2" s="49" t="s">
        <v>80</v>
      </c>
      <c r="B2" s="51">
        <v>1372300</v>
      </c>
      <c r="C2" s="50">
        <v>-628090</v>
      </c>
      <c r="D2" s="5">
        <v>39103</v>
      </c>
      <c r="E2" s="68"/>
      <c r="F2" s="68"/>
      <c r="G2" s="3"/>
      <c r="H2" s="5"/>
    </row>
    <row r="3" spans="1:8" ht="24" customHeight="1" x14ac:dyDescent="0.25">
      <c r="A3" s="6" t="s">
        <v>81</v>
      </c>
      <c r="B3" s="52">
        <v>85371</v>
      </c>
      <c r="C3" s="1"/>
      <c r="D3" s="12"/>
      <c r="E3" s="69"/>
      <c r="F3" s="69"/>
      <c r="G3" s="6"/>
      <c r="H3" s="12"/>
    </row>
    <row r="4" spans="1:8" x14ac:dyDescent="0.25">
      <c r="A4" s="6" t="s">
        <v>107</v>
      </c>
      <c r="B4" s="92">
        <v>-0.44382199999999999</v>
      </c>
      <c r="C4" s="93">
        <v>-0.88818399999999997</v>
      </c>
      <c r="D4" s="94">
        <v>0.118961</v>
      </c>
      <c r="E4" s="70">
        <f>(B2*B4+C2*C4+D2*D4)/B4</f>
        <v>104874.72468016457</v>
      </c>
      <c r="F4" s="71">
        <f>(E4-B3)/B7</f>
        <v>54.893680495819211</v>
      </c>
      <c r="G4" s="73">
        <v>9.3171296296296294E-2</v>
      </c>
      <c r="H4" s="74">
        <f>G4+F4/86400</f>
        <v>9.3806639820553456E-2</v>
      </c>
    </row>
    <row r="5" spans="1:8" x14ac:dyDescent="0.25">
      <c r="A5" s="6" t="s">
        <v>108</v>
      </c>
      <c r="B5" s="92">
        <v>-0.63209899999999997</v>
      </c>
      <c r="C5" s="93">
        <v>-0.76024899999999995</v>
      </c>
      <c r="D5" s="94">
        <v>-0.14990899999999999</v>
      </c>
      <c r="E5" s="70">
        <f>(B2*B5+C2*C5+D2*D5)/B5</f>
        <v>626146.46584949503</v>
      </c>
      <c r="F5" s="71">
        <f>(E5-B3)/B7</f>
        <v>1522.0249531367717</v>
      </c>
      <c r="G5" s="73">
        <v>0.1101388888888889</v>
      </c>
      <c r="H5" s="74">
        <f t="shared" ref="H5:H6" si="0">G5+F5/86400</f>
        <v>0.12775491843908302</v>
      </c>
    </row>
    <row r="6" spans="1:8" x14ac:dyDescent="0.25">
      <c r="A6" s="6" t="s">
        <v>109</v>
      </c>
      <c r="B6" s="92">
        <v>-0.55471899999999996</v>
      </c>
      <c r="C6" s="93">
        <v>-0.80688300000000002</v>
      </c>
      <c r="D6" s="94">
        <v>-0.203045</v>
      </c>
      <c r="E6" s="70">
        <f>(B2*B6+C2*C6+D2*D6)/B6</f>
        <v>473005.98837429407</v>
      </c>
      <c r="F6" s="71">
        <f>(E6-B3)/B7</f>
        <v>1091.0075664911176</v>
      </c>
      <c r="G6" s="73">
        <v>0.11515046296296295</v>
      </c>
      <c r="H6" s="74">
        <f t="shared" si="0"/>
        <v>0.12777786535290644</v>
      </c>
    </row>
    <row r="7" spans="1:8" x14ac:dyDescent="0.25">
      <c r="A7" s="7" t="s">
        <v>82</v>
      </c>
      <c r="B7" s="2">
        <v>355.3</v>
      </c>
      <c r="C7" s="2"/>
      <c r="D7" s="8"/>
      <c r="E7" s="72"/>
      <c r="F7" s="72"/>
      <c r="G7" s="75"/>
      <c r="H7" s="76"/>
    </row>
    <row r="8" spans="1:8" x14ac:dyDescent="0.25">
      <c r="A8" s="1"/>
      <c r="B8" s="1"/>
      <c r="C8" s="1"/>
      <c r="D8" s="1"/>
      <c r="E8" s="1"/>
      <c r="F8" s="1"/>
      <c r="G8" s="1"/>
    </row>
    <row r="9" spans="1:8" ht="60" x14ac:dyDescent="0.25">
      <c r="A9" s="83" t="s">
        <v>19</v>
      </c>
      <c r="B9" s="3" t="s">
        <v>49</v>
      </c>
      <c r="C9" s="4" t="s">
        <v>50</v>
      </c>
      <c r="D9" s="5" t="s">
        <v>51</v>
      </c>
      <c r="E9" s="66" t="s">
        <v>83</v>
      </c>
      <c r="F9" s="66" t="s">
        <v>78</v>
      </c>
      <c r="G9" s="77" t="s">
        <v>85</v>
      </c>
      <c r="H9" s="78" t="s">
        <v>84</v>
      </c>
    </row>
    <row r="10" spans="1:8" x14ac:dyDescent="0.25">
      <c r="A10" s="49" t="s">
        <v>80</v>
      </c>
      <c r="B10" s="51">
        <v>1512169.5919999999</v>
      </c>
      <c r="C10" s="50">
        <v>206547.82</v>
      </c>
      <c r="D10" s="5">
        <v>94927.900000000009</v>
      </c>
      <c r="E10" s="68"/>
      <c r="F10" s="68"/>
      <c r="G10" s="3"/>
      <c r="H10" s="5"/>
    </row>
    <row r="11" spans="1:8" x14ac:dyDescent="0.25">
      <c r="A11" s="6" t="s">
        <v>81</v>
      </c>
      <c r="B11" s="52">
        <v>85371</v>
      </c>
      <c r="C11" s="1"/>
      <c r="D11" s="12"/>
      <c r="E11" s="69"/>
      <c r="F11" s="69"/>
      <c r="G11" s="6"/>
      <c r="H11" s="12"/>
    </row>
    <row r="12" spans="1:8" x14ac:dyDescent="0.25">
      <c r="A12" s="6" t="s">
        <v>107</v>
      </c>
      <c r="B12" s="92">
        <v>-0.44382199999999999</v>
      </c>
      <c r="C12" s="93">
        <v>-0.88818399999999997</v>
      </c>
      <c r="D12" s="94">
        <v>0.118961</v>
      </c>
      <c r="E12" s="70">
        <f>(B10*B12+C10*C12+D10*D12)/B12</f>
        <v>1900072.2895836707</v>
      </c>
      <c r="F12" s="71">
        <f>(E12-B11)/B15</f>
        <v>5107.5184058082486</v>
      </c>
      <c r="G12" s="73">
        <v>4.6192129629629632E-2</v>
      </c>
      <c r="H12" s="74">
        <f>G12+F12/86400</f>
        <v>0.10530692599315103</v>
      </c>
    </row>
    <row r="13" spans="1:8" x14ac:dyDescent="0.25">
      <c r="A13" s="6" t="s">
        <v>108</v>
      </c>
      <c r="B13" s="92">
        <v>-0.63209899999999997</v>
      </c>
      <c r="C13" s="93">
        <v>-0.76024899999999995</v>
      </c>
      <c r="D13" s="94">
        <v>-0.14990899999999999</v>
      </c>
      <c r="E13" s="70">
        <f>(B10*B13+C10*C13+D10*D13)/B13</f>
        <v>1783105.5057861002</v>
      </c>
      <c r="F13" s="71">
        <f>(E13-B11)/B15</f>
        <v>4778.3127097835632</v>
      </c>
      <c r="G13" s="73">
        <v>5.7627314814814812E-2</v>
      </c>
      <c r="H13" s="74">
        <f t="shared" ref="H13:H14" si="1">G13+F13/86400</f>
        <v>0.11293186006693939</v>
      </c>
    </row>
    <row r="14" spans="1:8" x14ac:dyDescent="0.25">
      <c r="A14" s="6" t="s">
        <v>109</v>
      </c>
      <c r="B14" s="92">
        <v>-0.55471899999999996</v>
      </c>
      <c r="C14" s="93">
        <v>-0.80688300000000002</v>
      </c>
      <c r="D14" s="94">
        <v>-0.203045</v>
      </c>
      <c r="E14" s="70">
        <f>(B10*B14+C10*C14+D10*D14)/B14</f>
        <v>1847356.5246642136</v>
      </c>
      <c r="F14" s="71">
        <f>(E14-B11)/B15</f>
        <v>4959.1486762291406</v>
      </c>
      <c r="G14" s="73">
        <v>6.4664351851851862E-2</v>
      </c>
      <c r="H14" s="74">
        <f t="shared" si="1"/>
        <v>0.12206190597487432</v>
      </c>
    </row>
    <row r="15" spans="1:8" x14ac:dyDescent="0.25">
      <c r="A15" s="7" t="s">
        <v>82</v>
      </c>
      <c r="B15" s="2">
        <v>355.3</v>
      </c>
      <c r="C15" s="2"/>
      <c r="D15" s="8"/>
      <c r="E15" s="72"/>
      <c r="F15" s="72"/>
      <c r="G15" s="75"/>
      <c r="H15" s="76"/>
    </row>
    <row r="17" spans="1:8" ht="60" x14ac:dyDescent="0.25">
      <c r="A17" s="83" t="s">
        <v>86</v>
      </c>
      <c r="B17" s="79" t="s">
        <v>49</v>
      </c>
      <c r="C17" s="80" t="s">
        <v>50</v>
      </c>
      <c r="D17" s="81" t="s">
        <v>51</v>
      </c>
      <c r="E17" s="66" t="s">
        <v>83</v>
      </c>
      <c r="F17" s="66" t="s">
        <v>78</v>
      </c>
      <c r="G17" s="77" t="s">
        <v>85</v>
      </c>
      <c r="H17" s="78" t="s">
        <v>84</v>
      </c>
    </row>
    <row r="18" spans="1:8" x14ac:dyDescent="0.25">
      <c r="A18" s="82" t="s">
        <v>80</v>
      </c>
      <c r="B18">
        <v>106584.42909999999</v>
      </c>
      <c r="C18">
        <v>350789.12190000003</v>
      </c>
      <c r="D18">
        <v>24039.0589</v>
      </c>
      <c r="E18" s="68"/>
      <c r="F18" s="68"/>
      <c r="G18" s="3"/>
      <c r="H18" s="5"/>
    </row>
    <row r="19" spans="1:8" x14ac:dyDescent="0.25">
      <c r="A19" s="6" t="s">
        <v>81</v>
      </c>
      <c r="B19" s="52">
        <v>85371</v>
      </c>
      <c r="C19" s="1"/>
      <c r="D19" s="12"/>
      <c r="E19" s="69"/>
      <c r="F19" s="69"/>
      <c r="G19" s="6"/>
      <c r="H19" s="12"/>
    </row>
    <row r="20" spans="1:8" x14ac:dyDescent="0.25">
      <c r="A20" s="6" t="s">
        <v>107</v>
      </c>
      <c r="B20" s="92">
        <v>-0.44382199999999999</v>
      </c>
      <c r="C20" s="93">
        <v>-0.88818399999999997</v>
      </c>
      <c r="D20" s="94">
        <v>0.118961</v>
      </c>
      <c r="E20" s="70">
        <f>(B18*B20+C18*C20+D18*D20)/B20</f>
        <v>802146.10688935407</v>
      </c>
      <c r="F20" s="71">
        <f>(E20-B19)/B23</f>
        <v>2017.3799799869239</v>
      </c>
      <c r="G20" s="73">
        <v>8.4097222222222226E-2</v>
      </c>
      <c r="H20" s="74">
        <f>G20+F20/86400</f>
        <v>0.10744652754614495</v>
      </c>
    </row>
    <row r="21" spans="1:8" x14ac:dyDescent="0.25">
      <c r="A21" s="6" t="s">
        <v>108</v>
      </c>
      <c r="B21" s="92">
        <v>-0.63209899999999997</v>
      </c>
      <c r="C21" s="93">
        <v>-0.76024899999999995</v>
      </c>
      <c r="D21" s="94">
        <v>-0.14990899999999999</v>
      </c>
      <c r="E21" s="70">
        <f>(B18*B21+C18*C21+D18*D21)/B21</f>
        <v>534192.68416130089</v>
      </c>
      <c r="F21" s="71">
        <f>(E21-B19)/B23</f>
        <v>1263.2189253062224</v>
      </c>
      <c r="G21" s="73">
        <v>9.8645833333333335E-2</v>
      </c>
      <c r="H21" s="74">
        <f t="shared" ref="H21:H22" si="2">G21+F21/86400</f>
        <v>0.1132664227465998</v>
      </c>
    </row>
    <row r="22" spans="1:8" x14ac:dyDescent="0.25">
      <c r="A22" s="6" t="s">
        <v>109</v>
      </c>
      <c r="B22" s="92">
        <v>-0.55471899999999996</v>
      </c>
      <c r="C22" s="93">
        <v>-0.80688300000000002</v>
      </c>
      <c r="D22" s="94">
        <v>-0.203045</v>
      </c>
      <c r="E22" s="70">
        <f>(B18*B22+C18*C22+D18*D22)/B22</f>
        <v>625634.23586772964</v>
      </c>
      <c r="F22" s="71">
        <f>(E22-B19)/B23</f>
        <v>1520.5832701033764</v>
      </c>
      <c r="G22" s="73">
        <v>0.10592592592592592</v>
      </c>
      <c r="H22" s="74">
        <f t="shared" si="2"/>
        <v>0.12352526932990018</v>
      </c>
    </row>
    <row r="23" spans="1:8" x14ac:dyDescent="0.25">
      <c r="A23" s="7" t="s">
        <v>82</v>
      </c>
      <c r="B23" s="2">
        <v>355.3</v>
      </c>
      <c r="C23" s="2"/>
      <c r="D23" s="8"/>
      <c r="E23" s="72"/>
      <c r="F23" s="72"/>
      <c r="G23" s="75"/>
      <c r="H23" s="76"/>
    </row>
    <row r="25" spans="1:8" ht="60" x14ac:dyDescent="0.25">
      <c r="A25" s="83" t="s">
        <v>87</v>
      </c>
      <c r="B25" s="79" t="s">
        <v>49</v>
      </c>
      <c r="C25" s="80" t="s">
        <v>50</v>
      </c>
      <c r="D25" s="81" t="s">
        <v>51</v>
      </c>
      <c r="E25" s="66" t="s">
        <v>83</v>
      </c>
      <c r="F25" s="66" t="s">
        <v>78</v>
      </c>
      <c r="G25" s="77" t="s">
        <v>85</v>
      </c>
      <c r="H25" s="78" t="s">
        <v>84</v>
      </c>
    </row>
    <row r="26" spans="1:8" x14ac:dyDescent="0.25">
      <c r="A26" s="82" t="s">
        <v>80</v>
      </c>
      <c r="B26">
        <v>91742.400000000009</v>
      </c>
      <c r="C26">
        <v>347729.18</v>
      </c>
      <c r="D26">
        <v>22585.195</v>
      </c>
      <c r="E26" s="68"/>
      <c r="F26" s="68"/>
      <c r="G26" s="3"/>
      <c r="H26" s="5"/>
    </row>
    <row r="27" spans="1:8" x14ac:dyDescent="0.25">
      <c r="A27" s="6" t="s">
        <v>81</v>
      </c>
      <c r="B27" s="52">
        <v>85371</v>
      </c>
      <c r="C27" s="1"/>
      <c r="D27" s="12"/>
      <c r="E27" s="69"/>
      <c r="F27" s="69"/>
      <c r="G27" s="6"/>
      <c r="H27" s="12"/>
    </row>
    <row r="28" spans="1:8" x14ac:dyDescent="0.25">
      <c r="A28" s="6" t="s">
        <v>107</v>
      </c>
      <c r="B28" s="92">
        <v>-0.44382199999999999</v>
      </c>
      <c r="C28" s="93">
        <v>-0.88818399999999997</v>
      </c>
      <c r="D28" s="94">
        <v>0.118961</v>
      </c>
      <c r="E28" s="70">
        <f>(B26*B28+C26*C28+D26*D28)/B28</f>
        <v>781570.16118967743</v>
      </c>
      <c r="F28" s="71">
        <f>(E28-B27)/B31</f>
        <v>1959.4685088366941</v>
      </c>
      <c r="G28" s="73">
        <v>8.4768518518518521E-2</v>
      </c>
      <c r="H28" s="74">
        <f>G28+F28/86400</f>
        <v>0.10744755218560989</v>
      </c>
    </row>
    <row r="29" spans="1:8" x14ac:dyDescent="0.25">
      <c r="A29" s="6" t="s">
        <v>108</v>
      </c>
      <c r="B29" s="92">
        <v>-0.63209899999999997</v>
      </c>
      <c r="C29" s="93">
        <v>-0.76024899999999995</v>
      </c>
      <c r="D29" s="94">
        <v>-0.14990899999999999</v>
      </c>
      <c r="E29" s="70">
        <f>(B26*B29+C26*C29+D26*D29)/B29</f>
        <v>515325.54973299272</v>
      </c>
      <c r="F29" s="71">
        <f>(E29-B27)/B31</f>
        <v>1210.1169426765907</v>
      </c>
      <c r="G29" s="73">
        <v>9.9166666666666667E-2</v>
      </c>
      <c r="H29" s="74">
        <f t="shared" ref="H29:H30" si="3">G29+F29/86400</f>
        <v>0.11317264979949758</v>
      </c>
    </row>
    <row r="30" spans="1:8" x14ac:dyDescent="0.25">
      <c r="A30" s="6" t="s">
        <v>109</v>
      </c>
      <c r="B30" s="92">
        <v>-0.55471899999999996</v>
      </c>
      <c r="C30" s="93">
        <v>-0.80688300000000002</v>
      </c>
      <c r="D30" s="94">
        <v>-0.203045</v>
      </c>
      <c r="E30" s="70">
        <f>(B26*B30+C26*C30+D26*D30)/B30</f>
        <v>605809.11641806934</v>
      </c>
      <c r="F30" s="71">
        <f>(E30-B27)/B31</f>
        <v>1464.785016656542</v>
      </c>
      <c r="G30" s="73">
        <v>0.1067361111111111</v>
      </c>
      <c r="H30" s="74">
        <f t="shared" si="3"/>
        <v>0.12368964139648775</v>
      </c>
    </row>
    <row r="31" spans="1:8" x14ac:dyDescent="0.25">
      <c r="A31" s="7" t="s">
        <v>82</v>
      </c>
      <c r="B31" s="2">
        <v>355.3</v>
      </c>
      <c r="C31" s="2"/>
      <c r="D31" s="8"/>
      <c r="E31" s="72"/>
      <c r="F31" s="72"/>
      <c r="G31" s="75"/>
      <c r="H31" s="7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workbookViewId="0">
      <selection activeCell="F4" sqref="F4"/>
    </sheetView>
  </sheetViews>
  <sheetFormatPr defaultColWidth="8.85546875" defaultRowHeight="15" x14ac:dyDescent="0.25"/>
  <cols>
    <col min="1" max="1" width="38.7109375" bestFit="1" customWidth="1"/>
    <col min="5" max="8" width="18.7109375" customWidth="1"/>
    <col min="9" max="9" width="20.28515625" customWidth="1"/>
  </cols>
  <sheetData>
    <row r="1" spans="1:8" ht="60" x14ac:dyDescent="0.25">
      <c r="A1" s="83" t="s">
        <v>79</v>
      </c>
      <c r="B1" s="3" t="s">
        <v>49</v>
      </c>
      <c r="C1" s="4" t="s">
        <v>50</v>
      </c>
      <c r="D1" s="5" t="s">
        <v>51</v>
      </c>
      <c r="E1" s="66" t="s">
        <v>83</v>
      </c>
      <c r="F1" s="66" t="s">
        <v>78</v>
      </c>
      <c r="G1" s="77" t="s">
        <v>85</v>
      </c>
      <c r="H1" s="78" t="s">
        <v>84</v>
      </c>
    </row>
    <row r="2" spans="1:8" x14ac:dyDescent="0.25">
      <c r="A2" s="49" t="s">
        <v>80</v>
      </c>
      <c r="B2" s="51">
        <v>1372300</v>
      </c>
      <c r="C2" s="50">
        <v>-628090</v>
      </c>
      <c r="D2" s="5">
        <v>39103</v>
      </c>
      <c r="E2" s="68"/>
      <c r="F2" s="68"/>
      <c r="G2" s="3"/>
      <c r="H2" s="5"/>
    </row>
    <row r="3" spans="1:8" ht="24" customHeight="1" x14ac:dyDescent="0.25">
      <c r="A3" s="6" t="s">
        <v>81</v>
      </c>
      <c r="B3" s="52">
        <v>85371</v>
      </c>
      <c r="C3" s="1"/>
      <c r="D3" s="12"/>
      <c r="E3" s="69"/>
      <c r="F3" s="69"/>
      <c r="G3" s="6"/>
      <c r="H3" s="12"/>
    </row>
    <row r="4" spans="1:8" x14ac:dyDescent="0.25">
      <c r="A4" s="6" t="s">
        <v>110</v>
      </c>
      <c r="B4" s="65">
        <v>-0.229377189749289</v>
      </c>
      <c r="C4" s="19">
        <v>-0.97108320219546895</v>
      </c>
      <c r="D4" s="20">
        <v>6.6208150831389798E-2</v>
      </c>
      <c r="E4" s="70">
        <f>(B2*B4+C2*C4+D2*D4)/B4</f>
        <v>-1298046.5434309193</v>
      </c>
      <c r="F4" s="71">
        <f>(E4-B3)/B7</f>
        <v>-3790.1850504956692</v>
      </c>
      <c r="G4" s="73">
        <v>9.3171296296296294E-2</v>
      </c>
      <c r="H4" s="74">
        <f>G4+F4/86400</f>
        <v>4.9303413767411236E-2</v>
      </c>
    </row>
    <row r="5" spans="1:8" x14ac:dyDescent="0.25">
      <c r="A5" s="6" t="s">
        <v>111</v>
      </c>
      <c r="B5" s="65">
        <v>-0.60780054335909595</v>
      </c>
      <c r="C5" s="19">
        <v>-0.78735995983307305</v>
      </c>
      <c r="D5" s="20">
        <v>0.103163913962438</v>
      </c>
      <c r="E5" s="70">
        <f>(B2*B5+C2*C5+D2*D5)/B5</f>
        <v>552019.49655749369</v>
      </c>
      <c r="F5" s="71">
        <f>(E5-B3)/B7</f>
        <v>1278.4890316643664</v>
      </c>
      <c r="G5" s="73">
        <v>0.1101388888888889</v>
      </c>
      <c r="H5" s="74">
        <f t="shared" ref="H5:H6" si="0">G5+F5/86400</f>
        <v>0.12493621564426351</v>
      </c>
    </row>
    <row r="6" spans="1:8" x14ac:dyDescent="0.25">
      <c r="A6" s="6" t="s">
        <v>112</v>
      </c>
      <c r="B6" s="65">
        <v>-0.62601275181648397</v>
      </c>
      <c r="C6" s="19">
        <v>-0.77670861374730504</v>
      </c>
      <c r="D6" s="20">
        <v>6.9510890469721295E-2</v>
      </c>
      <c r="E6" s="70">
        <f>(B2*B6+C2*C6+D2*D6)/B6</f>
        <v>588672.19667628978</v>
      </c>
      <c r="F6" s="71">
        <f>(E6-B3)/B7</f>
        <v>1378.9073881542186</v>
      </c>
      <c r="G6" s="73">
        <v>0.11515046296296295</v>
      </c>
      <c r="H6" s="74">
        <f t="shared" si="0"/>
        <v>0.1311100392147479</v>
      </c>
    </row>
    <row r="7" spans="1:8" x14ac:dyDescent="0.25">
      <c r="A7" s="7" t="s">
        <v>82</v>
      </c>
      <c r="B7" s="67">
        <v>365</v>
      </c>
      <c r="C7" s="2"/>
      <c r="D7" s="8"/>
      <c r="E7" s="72"/>
      <c r="F7" s="72"/>
      <c r="G7" s="75"/>
      <c r="H7" s="76"/>
    </row>
    <row r="8" spans="1:8" x14ac:dyDescent="0.25">
      <c r="A8" s="1"/>
      <c r="B8" s="1"/>
      <c r="C8" s="1"/>
      <c r="D8" s="1"/>
      <c r="E8" s="1"/>
      <c r="F8" s="1"/>
      <c r="G8" s="1"/>
    </row>
    <row r="9" spans="1:8" ht="60" x14ac:dyDescent="0.25">
      <c r="A9" s="83" t="s">
        <v>19</v>
      </c>
      <c r="B9" s="3" t="s">
        <v>49</v>
      </c>
      <c r="C9" s="4" t="s">
        <v>50</v>
      </c>
      <c r="D9" s="5" t="s">
        <v>51</v>
      </c>
      <c r="E9" s="66" t="s">
        <v>83</v>
      </c>
      <c r="F9" s="66" t="s">
        <v>78</v>
      </c>
      <c r="G9" s="77" t="s">
        <v>85</v>
      </c>
      <c r="H9" s="78" t="s">
        <v>84</v>
      </c>
    </row>
    <row r="10" spans="1:8" x14ac:dyDescent="0.25">
      <c r="A10" s="49" t="s">
        <v>80</v>
      </c>
      <c r="B10" s="51">
        <v>1512169.5919999999</v>
      </c>
      <c r="C10" s="50">
        <v>206547.82</v>
      </c>
      <c r="D10" s="5">
        <v>94927.900000000009</v>
      </c>
      <c r="E10" s="68"/>
      <c r="F10" s="68"/>
      <c r="G10" s="3"/>
      <c r="H10" s="5"/>
    </row>
    <row r="11" spans="1:8" x14ac:dyDescent="0.25">
      <c r="A11" s="6" t="s">
        <v>81</v>
      </c>
      <c r="B11" s="52">
        <v>85371</v>
      </c>
      <c r="C11" s="1"/>
      <c r="D11" s="12"/>
      <c r="E11" s="69"/>
      <c r="F11" s="69"/>
      <c r="G11" s="6"/>
      <c r="H11" s="12"/>
    </row>
    <row r="12" spans="1:8" x14ac:dyDescent="0.25">
      <c r="A12" s="6" t="s">
        <v>110</v>
      </c>
      <c r="B12" s="65">
        <v>-0.229377189749289</v>
      </c>
      <c r="C12" s="19">
        <v>-0.97108320219546895</v>
      </c>
      <c r="D12" s="20">
        <v>6.6208150831389798E-2</v>
      </c>
      <c r="E12" s="70">
        <f>(B10*B12+C10*C12+D10*D12)/B12</f>
        <v>2359202.8909219494</v>
      </c>
      <c r="F12" s="71">
        <f>(E12-B11)/B15</f>
        <v>6229.6764134847926</v>
      </c>
      <c r="G12" s="73">
        <v>4.6192129629629632E-2</v>
      </c>
      <c r="H12" s="74">
        <f>G12+F12/86400</f>
        <v>0.11829486589681473</v>
      </c>
    </row>
    <row r="13" spans="1:8" x14ac:dyDescent="0.25">
      <c r="A13" s="6" t="s">
        <v>111</v>
      </c>
      <c r="B13" s="65">
        <v>-0.60780054335909595</v>
      </c>
      <c r="C13" s="19">
        <v>-0.78735995983307305</v>
      </c>
      <c r="D13" s="20">
        <v>0.103163913962438</v>
      </c>
      <c r="E13" s="70">
        <f>(B10*B13+C10*C13+D10*D13)/B13</f>
        <v>1763624.3681111124</v>
      </c>
      <c r="F13" s="71">
        <f>(E13-B11)/B15</f>
        <v>4597.9544331811294</v>
      </c>
      <c r="G13" s="73">
        <v>5.7627314814814812E-2</v>
      </c>
      <c r="H13" s="74">
        <f t="shared" ref="H13:H14" si="1">G13+F13/86400</f>
        <v>0.11084438001367047</v>
      </c>
    </row>
    <row r="14" spans="1:8" x14ac:dyDescent="0.25">
      <c r="A14" s="6" t="s">
        <v>112</v>
      </c>
      <c r="B14" s="65">
        <v>-0.62601275181648397</v>
      </c>
      <c r="C14" s="19">
        <v>-0.77670861374730504</v>
      </c>
      <c r="D14" s="20">
        <v>6.9510890469721295E-2</v>
      </c>
      <c r="E14" s="70">
        <f>(B10*B14+C10*C14+D10*D14)/B14</f>
        <v>1757897.7303469363</v>
      </c>
      <c r="F14" s="71">
        <f>(E14-B11)/B15</f>
        <v>4582.2650146491405</v>
      </c>
      <c r="G14" s="73">
        <v>6.4664351851851862E-2</v>
      </c>
      <c r="H14" s="74">
        <f t="shared" si="1"/>
        <v>0.11769982655843914</v>
      </c>
    </row>
    <row r="15" spans="1:8" x14ac:dyDescent="0.25">
      <c r="A15" s="7" t="s">
        <v>82</v>
      </c>
      <c r="B15" s="67">
        <v>365</v>
      </c>
      <c r="C15" s="2"/>
      <c r="D15" s="8"/>
      <c r="E15" s="72"/>
      <c r="F15" s="72"/>
      <c r="G15" s="75"/>
      <c r="H15" s="76"/>
    </row>
    <row r="17" spans="1:8" ht="60" x14ac:dyDescent="0.25">
      <c r="A17" s="83" t="s">
        <v>86</v>
      </c>
      <c r="B17" s="79" t="s">
        <v>49</v>
      </c>
      <c r="C17" s="80" t="s">
        <v>50</v>
      </c>
      <c r="D17" s="81" t="s">
        <v>51</v>
      </c>
      <c r="E17" s="66" t="s">
        <v>83</v>
      </c>
      <c r="F17" s="66" t="s">
        <v>78</v>
      </c>
      <c r="G17" s="77" t="s">
        <v>85</v>
      </c>
      <c r="H17" s="78" t="s">
        <v>84</v>
      </c>
    </row>
    <row r="18" spans="1:8" x14ac:dyDescent="0.25">
      <c r="A18" s="82" t="s">
        <v>80</v>
      </c>
      <c r="B18">
        <v>106584.42909999999</v>
      </c>
      <c r="C18">
        <v>350789.12190000003</v>
      </c>
      <c r="D18">
        <v>24039.0589</v>
      </c>
      <c r="E18" s="68"/>
      <c r="F18" s="68"/>
      <c r="G18" s="3"/>
      <c r="H18" s="5"/>
    </row>
    <row r="19" spans="1:8" x14ac:dyDescent="0.25">
      <c r="A19" s="6" t="s">
        <v>81</v>
      </c>
      <c r="B19" s="52">
        <v>85371</v>
      </c>
      <c r="C19" s="1"/>
      <c r="D19" s="12"/>
      <c r="E19" s="69"/>
      <c r="F19" s="69"/>
      <c r="G19" s="6"/>
      <c r="H19" s="12"/>
    </row>
    <row r="20" spans="1:8" x14ac:dyDescent="0.25">
      <c r="A20" s="6" t="s">
        <v>110</v>
      </c>
      <c r="B20" s="65">
        <v>-0.229377189749289</v>
      </c>
      <c r="C20" s="19">
        <v>-0.97108320219546895</v>
      </c>
      <c r="D20" s="20">
        <v>6.6208150831389798E-2</v>
      </c>
      <c r="E20" s="70">
        <f>(B18*B20+C18*C20+D18*D20)/B20</f>
        <v>1584734.2073019273</v>
      </c>
      <c r="F20" s="71">
        <f>(E20-B19)/B23</f>
        <v>4107.8444035669236</v>
      </c>
      <c r="G20" s="73">
        <v>8.4097222222222226E-2</v>
      </c>
      <c r="H20" s="74">
        <f>G20+F20/86400</f>
        <v>0.13164171763387644</v>
      </c>
    </row>
    <row r="21" spans="1:8" x14ac:dyDescent="0.25">
      <c r="A21" s="6" t="s">
        <v>111</v>
      </c>
      <c r="B21" s="65">
        <v>-0.60780054335909595</v>
      </c>
      <c r="C21" s="19">
        <v>-0.78735995983307305</v>
      </c>
      <c r="D21" s="20">
        <v>0.103163913962438</v>
      </c>
      <c r="E21" s="70">
        <f>(B18*B21+C18*C21+D18*D21)/B21</f>
        <v>556925.16754723398</v>
      </c>
      <c r="F21" s="71">
        <f>(E21-B19)/B23</f>
        <v>1291.9292261568055</v>
      </c>
      <c r="G21" s="73">
        <v>9.8645833333333335E-2</v>
      </c>
      <c r="H21" s="74">
        <f t="shared" ref="H21:H22" si="2">G21+F21/86400</f>
        <v>0.11359871789533341</v>
      </c>
    </row>
    <row r="22" spans="1:8" x14ac:dyDescent="0.25">
      <c r="A22" s="6" t="s">
        <v>112</v>
      </c>
      <c r="B22" s="65">
        <v>-0.62601275181648397</v>
      </c>
      <c r="C22" s="19">
        <v>-0.77670861374730504</v>
      </c>
      <c r="D22" s="20">
        <v>6.9510890469721295E-2</v>
      </c>
      <c r="E22" s="70">
        <f>(B18*B22+C18*C22+D18*D22)/B22</f>
        <v>539147.43266925088</v>
      </c>
      <c r="F22" s="71">
        <f>(E22-B19)/B23</f>
        <v>1243.2231032034272</v>
      </c>
      <c r="G22" s="73">
        <v>0.10592592592592592</v>
      </c>
      <c r="H22" s="74">
        <f t="shared" si="2"/>
        <v>0.12031508221300263</v>
      </c>
    </row>
    <row r="23" spans="1:8" x14ac:dyDescent="0.25">
      <c r="A23" s="7" t="s">
        <v>82</v>
      </c>
      <c r="B23" s="67">
        <v>365</v>
      </c>
      <c r="C23" s="2"/>
      <c r="D23" s="8"/>
      <c r="E23" s="72"/>
      <c r="F23" s="72"/>
      <c r="G23" s="75"/>
      <c r="H23" s="76"/>
    </row>
    <row r="25" spans="1:8" ht="60" x14ac:dyDescent="0.25">
      <c r="A25" s="83" t="s">
        <v>87</v>
      </c>
      <c r="B25" s="79" t="s">
        <v>49</v>
      </c>
      <c r="C25" s="80" t="s">
        <v>50</v>
      </c>
      <c r="D25" s="81" t="s">
        <v>51</v>
      </c>
      <c r="E25" s="66" t="s">
        <v>83</v>
      </c>
      <c r="F25" s="66" t="s">
        <v>78</v>
      </c>
      <c r="G25" s="77" t="s">
        <v>85</v>
      </c>
      <c r="H25" s="78" t="s">
        <v>84</v>
      </c>
    </row>
    <row r="26" spans="1:8" x14ac:dyDescent="0.25">
      <c r="A26" s="82" t="s">
        <v>80</v>
      </c>
      <c r="B26">
        <v>91742.400000000009</v>
      </c>
      <c r="C26">
        <v>347729.18</v>
      </c>
      <c r="D26">
        <v>22585.195</v>
      </c>
      <c r="E26" s="68"/>
      <c r="F26" s="68"/>
      <c r="G26" s="3"/>
      <c r="H26" s="5"/>
    </row>
    <row r="27" spans="1:8" x14ac:dyDescent="0.25">
      <c r="A27" s="6" t="s">
        <v>81</v>
      </c>
      <c r="B27" s="52">
        <v>85371</v>
      </c>
      <c r="C27" s="1"/>
      <c r="D27" s="12"/>
      <c r="E27" s="69"/>
      <c r="F27" s="69"/>
      <c r="G27" s="6"/>
      <c r="H27" s="12"/>
    </row>
    <row r="28" spans="1:8" x14ac:dyDescent="0.25">
      <c r="A28" s="6" t="s">
        <v>110</v>
      </c>
      <c r="B28" s="65">
        <v>-0.98709999999999998</v>
      </c>
      <c r="C28" s="19">
        <v>-0.09</v>
      </c>
      <c r="D28" s="20">
        <v>-0.13270000000000001</v>
      </c>
      <c r="E28" s="70">
        <f>(B26*B28+C26*C28+D26*D28)/B28</f>
        <v>126483.23839175362</v>
      </c>
      <c r="F28" s="71">
        <f>(E28-B27)/B31</f>
        <v>112.63626956644828</v>
      </c>
      <c r="G28" s="73">
        <v>8.4768518518518521E-2</v>
      </c>
      <c r="H28" s="74">
        <f>G28+F28/86400</f>
        <v>8.6072179045907971E-2</v>
      </c>
    </row>
    <row r="29" spans="1:8" x14ac:dyDescent="0.25">
      <c r="A29" s="6" t="s">
        <v>111</v>
      </c>
      <c r="B29" s="65">
        <v>-0.62790000000000001</v>
      </c>
      <c r="C29" s="19">
        <v>-0.75880000000000003</v>
      </c>
      <c r="D29" s="20">
        <v>-0.17299999999999999</v>
      </c>
      <c r="E29" s="70">
        <f>(B26*B29+C26*C29+D26*D29)/B29</f>
        <v>518186.32501831499</v>
      </c>
      <c r="F29" s="71">
        <f>(E29-B27)/B31</f>
        <v>1185.7954110090823</v>
      </c>
      <c r="G29" s="73">
        <v>9.9166666666666667E-2</v>
      </c>
      <c r="H29" s="74">
        <f t="shared" ref="H29:H30" si="3">G29+F29/86400</f>
        <v>0.11289115059038289</v>
      </c>
    </row>
    <row r="30" spans="1:8" x14ac:dyDescent="0.25">
      <c r="A30" s="6" t="s">
        <v>112</v>
      </c>
      <c r="B30" s="65">
        <v>-0.63158569528230402</v>
      </c>
      <c r="C30" s="19">
        <v>-0.73022471607257999</v>
      </c>
      <c r="D30" s="20">
        <v>-0.260521349511876</v>
      </c>
      <c r="E30" s="70">
        <f>(B26*B30+C26*C30+D26*D30)/B30</f>
        <v>503094.91978737974</v>
      </c>
      <c r="F30" s="71">
        <f>(E30-B27)/B31</f>
        <v>1144.4490953078896</v>
      </c>
      <c r="G30" s="73">
        <v>0.1067361111111111</v>
      </c>
      <c r="H30" s="74">
        <f t="shared" si="3"/>
        <v>0.11998204971421167</v>
      </c>
    </row>
    <row r="31" spans="1:8" x14ac:dyDescent="0.25">
      <c r="A31" s="7" t="s">
        <v>82</v>
      </c>
      <c r="B31" s="67">
        <v>365</v>
      </c>
      <c r="C31" s="2"/>
      <c r="D31" s="8"/>
      <c r="E31" s="72"/>
      <c r="F31" s="72"/>
      <c r="G31" s="75"/>
      <c r="H31" s="7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I9" sqref="I9"/>
    </sheetView>
  </sheetViews>
  <sheetFormatPr defaultColWidth="8.85546875" defaultRowHeight="15" x14ac:dyDescent="0.25"/>
  <cols>
    <col min="1" max="1" width="38.7109375" bestFit="1" customWidth="1"/>
    <col min="5" max="8" width="18.7109375" customWidth="1"/>
    <col min="9" max="9" width="20.28515625" customWidth="1"/>
  </cols>
  <sheetData>
    <row r="1" spans="1:8" ht="60" x14ac:dyDescent="0.25">
      <c r="A1" s="83" t="s">
        <v>79</v>
      </c>
      <c r="B1" s="3" t="s">
        <v>49</v>
      </c>
      <c r="C1" s="4" t="s">
        <v>50</v>
      </c>
      <c r="D1" s="5" t="s">
        <v>51</v>
      </c>
      <c r="E1" s="66" t="s">
        <v>83</v>
      </c>
      <c r="F1" s="66" t="s">
        <v>78</v>
      </c>
      <c r="G1" s="77" t="s">
        <v>85</v>
      </c>
      <c r="H1" s="78" t="s">
        <v>84</v>
      </c>
    </row>
    <row r="2" spans="1:8" x14ac:dyDescent="0.25">
      <c r="A2" s="49" t="s">
        <v>80</v>
      </c>
      <c r="B2" s="51">
        <v>1372300</v>
      </c>
      <c r="C2" s="50">
        <v>-628090</v>
      </c>
      <c r="D2" s="5">
        <v>39103</v>
      </c>
      <c r="E2" s="68"/>
      <c r="F2" s="68"/>
      <c r="G2" s="3"/>
      <c r="H2" s="5"/>
    </row>
    <row r="3" spans="1:8" ht="24" customHeight="1" x14ac:dyDescent="0.25">
      <c r="A3" s="6" t="s">
        <v>81</v>
      </c>
      <c r="B3" s="52">
        <v>85371</v>
      </c>
      <c r="C3" s="1"/>
      <c r="D3" s="12"/>
      <c r="E3" s="69"/>
      <c r="F3" s="69"/>
      <c r="G3" s="6"/>
      <c r="H3" s="12"/>
    </row>
    <row r="4" spans="1:8" x14ac:dyDescent="0.25">
      <c r="A4" s="6" t="s">
        <v>75</v>
      </c>
      <c r="B4" s="65">
        <v>-0.98709999999999998</v>
      </c>
      <c r="C4" s="19">
        <v>-0.09</v>
      </c>
      <c r="D4" s="20">
        <v>-0.13270000000000001</v>
      </c>
      <c r="E4" s="70">
        <f>(B2*B4+C2*C4+D2*D4)/B4</f>
        <v>1320289.9383041232</v>
      </c>
      <c r="F4" s="71">
        <f>(E4-B3)/B7</f>
        <v>3293.9955676290301</v>
      </c>
      <c r="G4" s="73">
        <v>9.3171296296296294E-2</v>
      </c>
      <c r="H4" s="74">
        <f>G4+F4/86400</f>
        <v>0.13129624499570636</v>
      </c>
    </row>
    <row r="5" spans="1:8" x14ac:dyDescent="0.25">
      <c r="A5" s="6" t="s">
        <v>76</v>
      </c>
      <c r="B5" s="65">
        <v>-0.62790000000000001</v>
      </c>
      <c r="C5" s="19">
        <v>-0.75880000000000003</v>
      </c>
      <c r="D5" s="20">
        <v>-0.17299999999999999</v>
      </c>
      <c r="E5" s="70">
        <f>(B2*B5+C2*C5+D2*D5)/B5</f>
        <v>624044.11052715406</v>
      </c>
      <c r="F5" s="71">
        <f>(E5-B3)/B7</f>
        <v>1436.8447866821928</v>
      </c>
      <c r="G5" s="73">
        <v>0.1101388888888889</v>
      </c>
      <c r="H5" s="74">
        <f t="shared" ref="H5:H6" si="0">G5+F5/86400</f>
        <v>0.12676903688289576</v>
      </c>
    </row>
    <row r="6" spans="1:8" x14ac:dyDescent="0.25">
      <c r="A6" s="6" t="s">
        <v>77</v>
      </c>
      <c r="B6" s="65">
        <v>-0.63158569528230402</v>
      </c>
      <c r="C6" s="19">
        <v>-0.73022471607257999</v>
      </c>
      <c r="D6" s="20">
        <v>-0.260521349511876</v>
      </c>
      <c r="E6" s="70">
        <f>(B2*B6+C2*C6+D2*D6)/B6</f>
        <v>662246.43333773897</v>
      </c>
      <c r="F6" s="71">
        <f>(E6-B3)/B7</f>
        <v>1538.7448208528647</v>
      </c>
      <c r="G6" s="73">
        <v>0.11515046296296295</v>
      </c>
      <c r="H6" s="74">
        <f t="shared" si="0"/>
        <v>0.13296000950061185</v>
      </c>
    </row>
    <row r="7" spans="1:8" x14ac:dyDescent="0.25">
      <c r="A7" s="7" t="s">
        <v>82</v>
      </c>
      <c r="B7" s="67">
        <v>374.9</v>
      </c>
      <c r="C7" s="2"/>
      <c r="D7" s="8"/>
      <c r="E7" s="72"/>
      <c r="F7" s="72"/>
      <c r="G7" s="75"/>
      <c r="H7" s="76"/>
    </row>
    <row r="8" spans="1:8" x14ac:dyDescent="0.25">
      <c r="A8" s="1"/>
      <c r="B8" s="1"/>
      <c r="C8" s="1"/>
      <c r="D8" s="1"/>
      <c r="E8" s="1"/>
      <c r="F8" s="1"/>
      <c r="G8" s="1"/>
    </row>
    <row r="9" spans="1:8" ht="60" x14ac:dyDescent="0.25">
      <c r="A9" s="83" t="s">
        <v>19</v>
      </c>
      <c r="B9" s="3" t="s">
        <v>49</v>
      </c>
      <c r="C9" s="4" t="s">
        <v>50</v>
      </c>
      <c r="D9" s="5" t="s">
        <v>51</v>
      </c>
      <c r="E9" s="66" t="s">
        <v>83</v>
      </c>
      <c r="F9" s="66" t="s">
        <v>78</v>
      </c>
      <c r="G9" s="77" t="s">
        <v>85</v>
      </c>
      <c r="H9" s="78" t="s">
        <v>84</v>
      </c>
    </row>
    <row r="10" spans="1:8" x14ac:dyDescent="0.25">
      <c r="A10" s="49" t="s">
        <v>80</v>
      </c>
      <c r="B10" s="51">
        <v>1512169.5919999999</v>
      </c>
      <c r="C10" s="50">
        <v>206547.82</v>
      </c>
      <c r="D10" s="5">
        <v>94927.900000000009</v>
      </c>
      <c r="E10" s="68"/>
      <c r="F10" s="68"/>
      <c r="G10" s="3"/>
      <c r="H10" s="5"/>
    </row>
    <row r="11" spans="1:8" x14ac:dyDescent="0.25">
      <c r="A11" s="6" t="s">
        <v>81</v>
      </c>
      <c r="B11" s="52">
        <v>85371</v>
      </c>
      <c r="C11" s="1"/>
      <c r="D11" s="12"/>
      <c r="E11" s="69"/>
      <c r="F11" s="69"/>
      <c r="G11" s="6"/>
      <c r="H11" s="12"/>
    </row>
    <row r="12" spans="1:8" x14ac:dyDescent="0.25">
      <c r="A12" s="6" t="s">
        <v>75</v>
      </c>
      <c r="B12" s="65">
        <v>-0.98709999999999998</v>
      </c>
      <c r="C12" s="19">
        <v>-0.09</v>
      </c>
      <c r="D12" s="20">
        <v>-0.13270000000000001</v>
      </c>
      <c r="E12" s="70">
        <f>(B10*B12+C10*C12+D10*D12)/B12</f>
        <v>1543763.388099686</v>
      </c>
      <c r="F12" s="71">
        <f>(E12-B11)/B15</f>
        <v>3890.0837239255429</v>
      </c>
      <c r="G12" s="73">
        <v>4.6192129629629632E-2</v>
      </c>
      <c r="H12" s="74">
        <f>G12+F12/86400</f>
        <v>9.1216246804693785E-2</v>
      </c>
    </row>
    <row r="13" spans="1:8" x14ac:dyDescent="0.25">
      <c r="A13" s="6" t="s">
        <v>76</v>
      </c>
      <c r="B13" s="65">
        <v>-0.62790000000000001</v>
      </c>
      <c r="C13" s="19">
        <v>-0.75880000000000003</v>
      </c>
      <c r="D13" s="20">
        <v>-0.17299999999999999</v>
      </c>
      <c r="E13" s="70">
        <f>(B10*B13+C10*C13+D10*D13)/B13</f>
        <v>1787931.6759560441</v>
      </c>
      <c r="F13" s="71">
        <f>(E13-B11)/B15</f>
        <v>4541.372835305533</v>
      </c>
      <c r="G13" s="73">
        <v>5.7627314814814812E-2</v>
      </c>
      <c r="H13" s="74">
        <f t="shared" ref="H13:H14" si="1">G13+F13/86400</f>
        <v>0.11018950040862885</v>
      </c>
    </row>
    <row r="14" spans="1:8" x14ac:dyDescent="0.25">
      <c r="A14" s="6" t="s">
        <v>77</v>
      </c>
      <c r="B14" s="65">
        <v>-0.63158569528230402</v>
      </c>
      <c r="C14" s="19">
        <v>-0.73022471607257999</v>
      </c>
      <c r="D14" s="20">
        <v>-0.260521349511876</v>
      </c>
      <c r="E14" s="70">
        <f>(B10*B14+C10*C14+D10*D14)/B14</f>
        <v>1790131.9795913924</v>
      </c>
      <c r="F14" s="71">
        <f>(E14-B11)/B15</f>
        <v>4547.2418767441786</v>
      </c>
      <c r="G14" s="73">
        <v>6.4664351851851862E-2</v>
      </c>
      <c r="H14" s="74">
        <f t="shared" si="1"/>
        <v>0.1172944661660206</v>
      </c>
    </row>
    <row r="15" spans="1:8" x14ac:dyDescent="0.25">
      <c r="A15" s="7" t="s">
        <v>82</v>
      </c>
      <c r="B15" s="67">
        <v>374.9</v>
      </c>
      <c r="C15" s="2"/>
      <c r="D15" s="8"/>
      <c r="E15" s="72"/>
      <c r="F15" s="72"/>
      <c r="G15" s="75"/>
      <c r="H15" s="76"/>
    </row>
    <row r="17" spans="1:8" ht="60" x14ac:dyDescent="0.25">
      <c r="A17" s="83" t="s">
        <v>86</v>
      </c>
      <c r="B17" s="79" t="s">
        <v>49</v>
      </c>
      <c r="C17" s="80" t="s">
        <v>50</v>
      </c>
      <c r="D17" s="81" t="s">
        <v>51</v>
      </c>
      <c r="E17" s="66" t="s">
        <v>83</v>
      </c>
      <c r="F17" s="66" t="s">
        <v>78</v>
      </c>
      <c r="G17" s="77" t="s">
        <v>85</v>
      </c>
      <c r="H17" s="78" t="s">
        <v>84</v>
      </c>
    </row>
    <row r="18" spans="1:8" x14ac:dyDescent="0.25">
      <c r="A18" s="82" t="s">
        <v>80</v>
      </c>
      <c r="B18">
        <v>106584.42909999999</v>
      </c>
      <c r="C18">
        <v>350789.12190000003</v>
      </c>
      <c r="D18">
        <v>24039.0589</v>
      </c>
      <c r="E18" s="68"/>
      <c r="F18" s="68"/>
      <c r="G18" s="3"/>
      <c r="H18" s="5"/>
    </row>
    <row r="19" spans="1:8" x14ac:dyDescent="0.25">
      <c r="A19" s="6" t="s">
        <v>81</v>
      </c>
      <c r="B19" s="52">
        <v>85371</v>
      </c>
      <c r="C19" s="1"/>
      <c r="D19" s="12"/>
      <c r="E19" s="69"/>
      <c r="F19" s="69"/>
      <c r="G19" s="6"/>
      <c r="H19" s="12"/>
    </row>
    <row r="20" spans="1:8" x14ac:dyDescent="0.25">
      <c r="A20" s="6" t="s">
        <v>75</v>
      </c>
      <c r="B20" s="65">
        <v>-0.98709999999999998</v>
      </c>
      <c r="C20" s="19">
        <v>-0.09</v>
      </c>
      <c r="D20" s="20">
        <v>-0.13270000000000001</v>
      </c>
      <c r="E20" s="70">
        <f>(B18*B20+C18*C20+D18*D20)/B20</f>
        <v>141799.71031469959</v>
      </c>
      <c r="F20" s="71">
        <f>(E20-B19)/B23</f>
        <v>150.51669862549906</v>
      </c>
      <c r="G20" s="73">
        <v>8.4097222222222226E-2</v>
      </c>
      <c r="H20" s="74">
        <f>G20+F20/86400</f>
        <v>8.5839313641498841E-2</v>
      </c>
    </row>
    <row r="21" spans="1:8" x14ac:dyDescent="0.25">
      <c r="A21" s="6" t="s">
        <v>76</v>
      </c>
      <c r="B21" s="65">
        <v>-0.62790000000000001</v>
      </c>
      <c r="C21" s="19">
        <v>-0.75880000000000003</v>
      </c>
      <c r="D21" s="20">
        <v>-0.17299999999999999</v>
      </c>
      <c r="E21" s="70">
        <f>(B18*B21+C18*C21+D18*D21)/B21</f>
        <v>537126.78120609967</v>
      </c>
      <c r="F21" s="71">
        <f>(E21-B19)/B23</f>
        <v>1205.003417460922</v>
      </c>
      <c r="G21" s="73">
        <v>9.8645833333333335E-2</v>
      </c>
      <c r="H21" s="74">
        <f t="shared" ref="H21:H22" si="2">G21+F21/86400</f>
        <v>0.11259263214653845</v>
      </c>
    </row>
    <row r="22" spans="1:8" x14ac:dyDescent="0.25">
      <c r="A22" s="6" t="s">
        <v>77</v>
      </c>
      <c r="B22" s="65">
        <v>-0.63158569528230402</v>
      </c>
      <c r="C22" s="19">
        <v>-0.73022471607257999</v>
      </c>
      <c r="D22" s="20">
        <v>-0.260521349511876</v>
      </c>
      <c r="E22" s="70">
        <f>(B18*B22+C18*C22+D18*D22)/B22</f>
        <v>522074.4836825474</v>
      </c>
      <c r="F22" s="71">
        <f>(E22-B19)/B23</f>
        <v>1164.8532506869763</v>
      </c>
      <c r="G22" s="73">
        <v>0.10592592592592592</v>
      </c>
      <c r="H22" s="74">
        <f t="shared" si="2"/>
        <v>0.11940802373480297</v>
      </c>
    </row>
    <row r="23" spans="1:8" x14ac:dyDescent="0.25">
      <c r="A23" s="7" t="s">
        <v>82</v>
      </c>
      <c r="B23" s="67">
        <v>374.9</v>
      </c>
      <c r="C23" s="2"/>
      <c r="D23" s="8"/>
      <c r="E23" s="72"/>
      <c r="F23" s="72"/>
      <c r="G23" s="75"/>
      <c r="H23" s="76"/>
    </row>
    <row r="25" spans="1:8" ht="60" x14ac:dyDescent="0.25">
      <c r="A25" s="83" t="s">
        <v>87</v>
      </c>
      <c r="B25" s="79" t="s">
        <v>49</v>
      </c>
      <c r="C25" s="80" t="s">
        <v>50</v>
      </c>
      <c r="D25" s="81" t="s">
        <v>51</v>
      </c>
      <c r="E25" s="66" t="s">
        <v>83</v>
      </c>
      <c r="F25" s="66" t="s">
        <v>78</v>
      </c>
      <c r="G25" s="77" t="s">
        <v>85</v>
      </c>
      <c r="H25" s="78" t="s">
        <v>84</v>
      </c>
    </row>
    <row r="26" spans="1:8" x14ac:dyDescent="0.25">
      <c r="A26" s="82" t="s">
        <v>80</v>
      </c>
      <c r="B26">
        <v>91742.400000000009</v>
      </c>
      <c r="C26">
        <v>347729.18</v>
      </c>
      <c r="D26">
        <v>22585.195</v>
      </c>
      <c r="E26" s="68"/>
      <c r="F26" s="68"/>
      <c r="G26" s="3"/>
      <c r="H26" s="5"/>
    </row>
    <row r="27" spans="1:8" x14ac:dyDescent="0.25">
      <c r="A27" s="6" t="s">
        <v>81</v>
      </c>
      <c r="B27" s="52">
        <v>85371</v>
      </c>
      <c r="C27" s="1"/>
      <c r="D27" s="12"/>
      <c r="E27" s="69"/>
      <c r="F27" s="69"/>
      <c r="G27" s="6"/>
      <c r="H27" s="12"/>
    </row>
    <row r="28" spans="1:8" x14ac:dyDescent="0.25">
      <c r="A28" s="6" t="s">
        <v>75</v>
      </c>
      <c r="B28" s="65">
        <v>-0.98709999999999998</v>
      </c>
      <c r="C28" s="19">
        <v>-0.09</v>
      </c>
      <c r="D28" s="20">
        <v>-0.13270000000000001</v>
      </c>
      <c r="E28" s="70">
        <f>(B26*B28+C26*C28+D26*D28)/B28</f>
        <v>126483.23839175362</v>
      </c>
      <c r="F28" s="71">
        <f>(E28-B27)/B31</f>
        <v>109.66187887904407</v>
      </c>
      <c r="G28" s="73">
        <v>8.4768518518518521E-2</v>
      </c>
      <c r="H28" s="74">
        <f>G28+F28/86400</f>
        <v>8.6037753227766717E-2</v>
      </c>
    </row>
    <row r="29" spans="1:8" x14ac:dyDescent="0.25">
      <c r="A29" s="6" t="s">
        <v>76</v>
      </c>
      <c r="B29" s="65">
        <v>-0.62790000000000001</v>
      </c>
      <c r="C29" s="19">
        <v>-0.75880000000000003</v>
      </c>
      <c r="D29" s="20">
        <v>-0.17299999999999999</v>
      </c>
      <c r="E29" s="70">
        <f>(B26*B29+C26*C29+D26*D29)/B29</f>
        <v>518186.32501831499</v>
      </c>
      <c r="F29" s="71">
        <f>(E29-B27)/B31</f>
        <v>1154.4820619320219</v>
      </c>
      <c r="G29" s="73">
        <v>9.9166666666666667E-2</v>
      </c>
      <c r="H29" s="74">
        <f t="shared" ref="H29:H30" si="3">G29+F29/86400</f>
        <v>0.11252872756865766</v>
      </c>
    </row>
    <row r="30" spans="1:8" x14ac:dyDescent="0.25">
      <c r="A30" s="6" t="s">
        <v>77</v>
      </c>
      <c r="B30" s="65">
        <v>-0.63158569528230402</v>
      </c>
      <c r="C30" s="19">
        <v>-0.73022471607257999</v>
      </c>
      <c r="D30" s="20">
        <v>-0.260521349511876</v>
      </c>
      <c r="E30" s="70">
        <f>(B26*B30+C26*C30+D26*D30)/B30</f>
        <v>503094.91978737974</v>
      </c>
      <c r="F30" s="71">
        <f>(E30-B27)/B31</f>
        <v>1114.2275801210451</v>
      </c>
      <c r="G30" s="73">
        <v>0.1067361111111111</v>
      </c>
      <c r="H30" s="74">
        <f t="shared" si="3"/>
        <v>0.11963226365880839</v>
      </c>
    </row>
    <row r="31" spans="1:8" x14ac:dyDescent="0.25">
      <c r="A31" s="7" t="s">
        <v>82</v>
      </c>
      <c r="B31" s="67">
        <v>374.9</v>
      </c>
      <c r="C31" s="2"/>
      <c r="D31" s="8"/>
      <c r="E31" s="72"/>
      <c r="F31" s="72"/>
      <c r="G31" s="75"/>
      <c r="H31" s="7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zoomScale="85" zoomScaleNormal="85" zoomScalePageLayoutView="85" workbookViewId="0">
      <selection activeCell="T15" sqref="T15"/>
    </sheetView>
  </sheetViews>
  <sheetFormatPr defaultColWidth="8.85546875" defaultRowHeight="15" x14ac:dyDescent="0.25"/>
  <cols>
    <col min="1" max="1" width="14.28515625" customWidth="1"/>
    <col min="6" max="6" width="14.140625" customWidth="1"/>
    <col min="11" max="11" width="13.28515625" customWidth="1"/>
    <col min="15" max="15" width="10.28515625" customWidth="1"/>
    <col min="16" max="16" width="15.42578125" customWidth="1"/>
    <col min="21" max="21" width="18" bestFit="1" customWidth="1"/>
    <col min="22" max="26" width="7.42578125" customWidth="1"/>
    <col min="27" max="27" width="14.28515625" bestFit="1" customWidth="1"/>
    <col min="28" max="28" width="3.85546875" customWidth="1"/>
    <col min="29" max="31" width="4.7109375" customWidth="1"/>
  </cols>
  <sheetData>
    <row r="1" spans="1:24" x14ac:dyDescent="0.25">
      <c r="A1" s="32" t="s">
        <v>18</v>
      </c>
      <c r="F1" s="32" t="s">
        <v>19</v>
      </c>
      <c r="K1" s="32" t="s">
        <v>105</v>
      </c>
      <c r="P1" s="32" t="s">
        <v>106</v>
      </c>
      <c r="U1" s="9" t="s">
        <v>88</v>
      </c>
    </row>
    <row r="2" spans="1:24" x14ac:dyDescent="0.25">
      <c r="A2" s="32"/>
      <c r="F2" s="32"/>
      <c r="K2" s="32"/>
      <c r="P2" s="32"/>
    </row>
    <row r="3" spans="1:24" x14ac:dyDescent="0.25">
      <c r="A3" s="34" t="s">
        <v>33</v>
      </c>
      <c r="B3" s="21">
        <v>1372300</v>
      </c>
      <c r="C3" s="21">
        <v>-628090</v>
      </c>
      <c r="D3">
        <v>39103</v>
      </c>
      <c r="F3" s="34" t="s">
        <v>33</v>
      </c>
      <c r="G3" s="21">
        <v>1513890</v>
      </c>
      <c r="H3">
        <v>206681</v>
      </c>
      <c r="I3">
        <v>95105.5</v>
      </c>
      <c r="K3" s="34" t="s">
        <v>33</v>
      </c>
      <c r="L3">
        <v>106584.42909999999</v>
      </c>
      <c r="M3">
        <v>350789.12190000003</v>
      </c>
      <c r="N3">
        <v>24039.0589</v>
      </c>
      <c r="P3" s="34" t="s">
        <v>33</v>
      </c>
      <c r="Q3">
        <v>91742.400000000009</v>
      </c>
      <c r="R3">
        <v>347729.18</v>
      </c>
      <c r="S3">
        <v>22585.195</v>
      </c>
      <c r="U3" s="9" t="s">
        <v>96</v>
      </c>
      <c r="V3" s="9" t="s">
        <v>89</v>
      </c>
    </row>
    <row r="4" spans="1:24" x14ac:dyDescent="0.25">
      <c r="A4" s="32"/>
      <c r="F4" s="32"/>
      <c r="K4" s="32"/>
      <c r="P4" s="32"/>
      <c r="U4" s="9" t="s">
        <v>97</v>
      </c>
      <c r="V4" s="9" t="s">
        <v>90</v>
      </c>
    </row>
    <row r="5" spans="1:24" x14ac:dyDescent="0.25">
      <c r="A5" s="9" t="s">
        <v>12</v>
      </c>
      <c r="F5" s="9" t="s">
        <v>20</v>
      </c>
      <c r="K5" s="9" t="s">
        <v>20</v>
      </c>
      <c r="P5" s="9" t="s">
        <v>20</v>
      </c>
      <c r="U5" s="9" t="s">
        <v>91</v>
      </c>
      <c r="V5" s="9" t="s">
        <v>92</v>
      </c>
    </row>
    <row r="6" spans="1:24" x14ac:dyDescent="0.25">
      <c r="A6" s="3" t="s">
        <v>0</v>
      </c>
      <c r="B6" s="10">
        <v>9.3171296296296294E-2</v>
      </c>
      <c r="C6" s="4">
        <v>53</v>
      </c>
      <c r="D6" s="5"/>
      <c r="F6" s="3" t="s">
        <v>0</v>
      </c>
      <c r="G6" s="10">
        <v>4.6192129629629632E-2</v>
      </c>
      <c r="H6" s="4">
        <v>69</v>
      </c>
      <c r="I6" s="5"/>
      <c r="J6" s="1"/>
      <c r="K6" s="3" t="s">
        <v>0</v>
      </c>
      <c r="L6" s="10">
        <v>8.4097222222222226E-2</v>
      </c>
      <c r="M6" s="4"/>
      <c r="N6" s="5"/>
      <c r="P6" s="3" t="s">
        <v>0</v>
      </c>
      <c r="Q6" s="10">
        <v>8.4768518518518521E-2</v>
      </c>
      <c r="R6" s="4"/>
      <c r="S6" s="5"/>
    </row>
    <row r="7" spans="1:24" x14ac:dyDescent="0.25">
      <c r="A7" s="6" t="s">
        <v>1</v>
      </c>
      <c r="B7" s="11">
        <v>9.320856481481482E-2</v>
      </c>
      <c r="C7" s="1">
        <v>22</v>
      </c>
      <c r="D7" s="12"/>
      <c r="F7" s="6" t="s">
        <v>1</v>
      </c>
      <c r="G7" s="11">
        <v>4.6307870370370374E-2</v>
      </c>
      <c r="H7" s="1">
        <v>53</v>
      </c>
      <c r="I7" s="12"/>
      <c r="J7" s="1"/>
      <c r="K7" s="6" t="s">
        <v>1</v>
      </c>
      <c r="L7" s="11">
        <v>8.4479166666666661E-2</v>
      </c>
      <c r="M7" s="1"/>
      <c r="N7" s="12"/>
      <c r="P7" s="6" t="s">
        <v>1</v>
      </c>
      <c r="Q7" s="11">
        <v>8.5625000000000007E-2</v>
      </c>
      <c r="R7" s="1"/>
      <c r="S7" s="12"/>
      <c r="U7" s="9" t="s">
        <v>93</v>
      </c>
    </row>
    <row r="8" spans="1:24" x14ac:dyDescent="0.25">
      <c r="A8" s="6" t="s">
        <v>2</v>
      </c>
      <c r="B8" s="13">
        <v>2.7</v>
      </c>
      <c r="C8" s="1"/>
      <c r="D8" s="12"/>
      <c r="F8" s="6" t="s">
        <v>2</v>
      </c>
      <c r="G8" s="13">
        <v>9.84</v>
      </c>
      <c r="H8" s="1"/>
      <c r="I8" s="12"/>
      <c r="J8" s="1"/>
      <c r="K8" s="6" t="s">
        <v>2</v>
      </c>
      <c r="L8" s="13">
        <v>33</v>
      </c>
      <c r="M8" s="1"/>
      <c r="N8" s="12"/>
      <c r="P8" s="6" t="s">
        <v>2</v>
      </c>
      <c r="Q8" s="13">
        <v>76</v>
      </c>
      <c r="R8" s="1"/>
      <c r="S8" s="12"/>
      <c r="U8" t="s">
        <v>94</v>
      </c>
    </row>
    <row r="9" spans="1:24" x14ac:dyDescent="0.25">
      <c r="A9" s="6" t="s">
        <v>3</v>
      </c>
      <c r="B9" s="13">
        <f>(B20*B18+C20*C18+D20*D18)*B8</f>
        <v>1012.818762</v>
      </c>
      <c r="C9" s="1"/>
      <c r="D9" s="12"/>
      <c r="F9" s="6" t="s">
        <v>3</v>
      </c>
      <c r="G9" s="13">
        <f>(G20*G18+H20*H18+I20*I18)*G8</f>
        <v>807.54390959902446</v>
      </c>
      <c r="H9" s="1"/>
      <c r="I9" s="12"/>
      <c r="J9" s="1"/>
      <c r="K9" s="6" t="s">
        <v>3</v>
      </c>
      <c r="L9" s="13"/>
      <c r="M9" s="1"/>
      <c r="N9" s="12"/>
      <c r="P9" s="6" t="s">
        <v>3</v>
      </c>
      <c r="Q9" s="13"/>
      <c r="R9" s="1"/>
      <c r="S9" s="12"/>
      <c r="U9" s="9" t="s">
        <v>95</v>
      </c>
      <c r="V9" s="36">
        <v>0.99999989781387699</v>
      </c>
      <c r="W9" s="36">
        <v>-4.1382164525795702E-4</v>
      </c>
      <c r="X9" s="36">
        <v>-1.9781467226129599E-4</v>
      </c>
    </row>
    <row r="10" spans="1:24" x14ac:dyDescent="0.25">
      <c r="A10" s="6" t="s">
        <v>4</v>
      </c>
      <c r="B10" s="13">
        <f>B9/80.59</f>
        <v>12.567548852214914</v>
      </c>
      <c r="C10" s="1"/>
      <c r="D10" s="12"/>
      <c r="F10" s="6" t="s">
        <v>4</v>
      </c>
      <c r="G10" s="13">
        <f>G9/80.59</f>
        <v>10.020398431555087</v>
      </c>
      <c r="H10" s="1"/>
      <c r="I10" s="12"/>
      <c r="J10" s="1"/>
      <c r="K10" s="6" t="s">
        <v>4</v>
      </c>
      <c r="L10" s="13"/>
      <c r="M10" s="1"/>
      <c r="N10" s="12"/>
      <c r="P10" s="6" t="s">
        <v>4</v>
      </c>
      <c r="Q10" s="13"/>
      <c r="R10" s="1"/>
      <c r="S10" s="12"/>
      <c r="U10" s="9"/>
      <c r="V10" s="36">
        <v>4.3517976616414602E-4</v>
      </c>
      <c r="W10" s="36">
        <v>0.99225659040258196</v>
      </c>
      <c r="X10" s="36">
        <v>0.124204182989005</v>
      </c>
    </row>
    <row r="11" spans="1:24" x14ac:dyDescent="0.25">
      <c r="A11" s="6" t="s">
        <v>13</v>
      </c>
      <c r="B11" s="1"/>
      <c r="C11" s="1"/>
      <c r="D11" s="12"/>
      <c r="F11" s="6" t="s">
        <v>13</v>
      </c>
      <c r="G11" s="1"/>
      <c r="H11" s="1"/>
      <c r="I11" s="12"/>
      <c r="J11" s="1"/>
      <c r="K11" s="6" t="s">
        <v>13</v>
      </c>
      <c r="L11" s="1"/>
      <c r="M11" s="1"/>
      <c r="N11" s="12"/>
      <c r="P11" s="6" t="s">
        <v>13</v>
      </c>
      <c r="Q11" s="1"/>
      <c r="R11" s="1"/>
      <c r="S11" s="12"/>
      <c r="U11" s="9"/>
      <c r="V11" s="36">
        <v>1.4488726621834599E-4</v>
      </c>
      <c r="W11" s="36">
        <v>-0.124204265589308</v>
      </c>
      <c r="X11" s="36">
        <v>0.99225666017966396</v>
      </c>
    </row>
    <row r="12" spans="1:24" x14ac:dyDescent="0.25">
      <c r="A12" s="6" t="s">
        <v>5</v>
      </c>
      <c r="B12" s="19">
        <v>-0.1305</v>
      </c>
      <c r="C12" s="19">
        <v>0.99129999999999996</v>
      </c>
      <c r="D12" s="20">
        <v>-1.78E-2</v>
      </c>
      <c r="F12" s="6" t="s">
        <v>5</v>
      </c>
      <c r="G12" s="19">
        <v>-0.941568344445878</v>
      </c>
      <c r="H12" s="19">
        <v>0.25996098113735899</v>
      </c>
      <c r="I12" s="20">
        <v>-0.21417128898045801</v>
      </c>
      <c r="J12" s="19"/>
      <c r="K12" s="6" t="s">
        <v>5</v>
      </c>
      <c r="L12" s="19">
        <v>0.89252158000000004</v>
      </c>
      <c r="M12" s="19">
        <v>-0.43288075999999998</v>
      </c>
      <c r="N12" s="20">
        <v>0.12656802</v>
      </c>
      <c r="O12" s="18"/>
      <c r="P12" s="6" t="s">
        <v>5</v>
      </c>
      <c r="Q12" s="19">
        <v>0.88953848999999996</v>
      </c>
      <c r="R12" s="19">
        <v>-0.45676849000000003</v>
      </c>
      <c r="S12" s="20">
        <v>9.1556828000000003E-3</v>
      </c>
    </row>
    <row r="13" spans="1:24" x14ac:dyDescent="0.25">
      <c r="A13" s="6" t="s">
        <v>6</v>
      </c>
      <c r="B13" s="19">
        <v>0.56940000000000002</v>
      </c>
      <c r="C13" s="19">
        <v>6.0299999999999999E-2</v>
      </c>
      <c r="D13" s="20">
        <v>-0.81979999999999997</v>
      </c>
      <c r="F13" s="6" t="s">
        <v>6</v>
      </c>
      <c r="G13" s="19">
        <v>3.3001691783082397E-2</v>
      </c>
      <c r="H13" s="19">
        <v>-0.56159698369627198</v>
      </c>
      <c r="I13" s="20">
        <v>-0.82675251208732603</v>
      </c>
      <c r="J13" s="19"/>
      <c r="K13" s="6" t="s">
        <v>6</v>
      </c>
      <c r="L13" s="19">
        <v>0.4309983</v>
      </c>
      <c r="M13" s="19">
        <v>0.73599689000000001</v>
      </c>
      <c r="N13" s="20">
        <v>-0.52206229999999998</v>
      </c>
      <c r="O13" s="18"/>
      <c r="P13" s="6" t="s">
        <v>6</v>
      </c>
      <c r="Q13" s="19">
        <v>0.32520985000000002</v>
      </c>
      <c r="R13" s="19">
        <v>0.61900361000000004</v>
      </c>
      <c r="S13" s="20">
        <v>-0.71489376000000004</v>
      </c>
    </row>
    <row r="14" spans="1:24" x14ac:dyDescent="0.25">
      <c r="A14" s="6" t="s">
        <v>7</v>
      </c>
      <c r="B14" s="19">
        <v>-0.81159999999999999</v>
      </c>
      <c r="C14" s="19">
        <v>-0.1171</v>
      </c>
      <c r="D14" s="20">
        <v>-0.57230000000000003</v>
      </c>
      <c r="F14" s="6" t="s">
        <v>7</v>
      </c>
      <c r="G14" s="19">
        <v>-0.33520134408576602</v>
      </c>
      <c r="H14" s="19">
        <v>-0.78551200894025197</v>
      </c>
      <c r="I14" s="20">
        <v>0.52020279000957403</v>
      </c>
      <c r="J14" s="19"/>
      <c r="K14" s="6" t="s">
        <v>7</v>
      </c>
      <c r="L14" s="19">
        <v>0.13283705000000001</v>
      </c>
      <c r="M14" s="19">
        <v>0.52050247000000005</v>
      </c>
      <c r="N14" s="20">
        <v>0.84346398</v>
      </c>
      <c r="P14" s="6" t="s">
        <v>7</v>
      </c>
      <c r="Q14" s="19">
        <v>0.32087354000000001</v>
      </c>
      <c r="R14" s="19">
        <v>0.63890303000000004</v>
      </c>
      <c r="S14" s="20">
        <v>0.69917313999999997</v>
      </c>
    </row>
    <row r="15" spans="1:24" x14ac:dyDescent="0.25">
      <c r="A15" s="6" t="s">
        <v>14</v>
      </c>
      <c r="B15" s="19"/>
      <c r="C15" s="19"/>
      <c r="D15" s="20"/>
      <c r="F15" s="6" t="s">
        <v>14</v>
      </c>
      <c r="G15" s="14"/>
      <c r="H15" s="14"/>
      <c r="I15" s="15"/>
      <c r="J15" s="14"/>
      <c r="K15" s="6" t="s">
        <v>14</v>
      </c>
      <c r="L15" s="14"/>
      <c r="M15" s="14"/>
      <c r="N15" s="15"/>
      <c r="P15" s="6" t="s">
        <v>14</v>
      </c>
      <c r="Q15" s="14"/>
      <c r="R15" s="14"/>
      <c r="S15" s="15"/>
    </row>
    <row r="16" spans="1:24" x14ac:dyDescent="0.25">
      <c r="A16" s="6" t="s">
        <v>15</v>
      </c>
      <c r="B16" s="19">
        <v>8.9200000000000002E-2</v>
      </c>
      <c r="C16" s="19">
        <v>-0.99590000000000001</v>
      </c>
      <c r="D16" s="20">
        <v>1.2200000000000001E-2</v>
      </c>
      <c r="F16" s="6" t="s">
        <v>15</v>
      </c>
      <c r="G16" s="19">
        <v>-0.95441113201485295</v>
      </c>
      <c r="H16" s="19">
        <v>0.21104715044330699</v>
      </c>
      <c r="I16" s="20">
        <v>-0.21108882342721699</v>
      </c>
      <c r="J16" s="19"/>
      <c r="K16" s="6" t="s">
        <v>15</v>
      </c>
      <c r="L16" s="19">
        <v>0.89404196000000002</v>
      </c>
      <c r="M16" s="19">
        <v>-0.42985109999999999</v>
      </c>
      <c r="N16" s="20">
        <v>0.12616263999999999</v>
      </c>
      <c r="P16" s="6" t="s">
        <v>15</v>
      </c>
      <c r="Q16" s="19">
        <v>0.88776052999999999</v>
      </c>
      <c r="R16" s="19">
        <v>-0.46020343000000002</v>
      </c>
      <c r="S16" s="20">
        <v>9.6980568000000003E-3</v>
      </c>
    </row>
    <row r="17" spans="1:19" x14ac:dyDescent="0.25">
      <c r="A17" s="6" t="s">
        <v>16</v>
      </c>
      <c r="B17" s="19">
        <v>-0.13320000000000001</v>
      </c>
      <c r="C17" s="19">
        <v>2.0000000000000001E-4</v>
      </c>
      <c r="D17" s="20">
        <v>0.99109999999999998</v>
      </c>
      <c r="F17" s="6" t="s">
        <v>16</v>
      </c>
      <c r="G17" s="19">
        <v>0.19101176903229</v>
      </c>
      <c r="H17" s="19">
        <v>-0.111608757288816</v>
      </c>
      <c r="I17" s="20">
        <v>-0.97522202056126805</v>
      </c>
      <c r="J17" s="19"/>
      <c r="K17" s="6" t="s">
        <v>16</v>
      </c>
      <c r="L17" s="19">
        <v>6.0920144000000002E-2</v>
      </c>
      <c r="M17" s="19">
        <v>-0.16234976000000001</v>
      </c>
      <c r="N17" s="20">
        <v>-0.98485089999999997</v>
      </c>
      <c r="P17" s="6" t="s">
        <v>16</v>
      </c>
      <c r="Q17" s="19">
        <v>-5.5378840999999998E-2</v>
      </c>
      <c r="R17" s="19">
        <v>-0.12769744999999999</v>
      </c>
      <c r="S17" s="20">
        <v>-0.99026590000000003</v>
      </c>
    </row>
    <row r="18" spans="1:19" x14ac:dyDescent="0.25">
      <c r="A18" s="6" t="s">
        <v>17</v>
      </c>
      <c r="B18" s="19">
        <v>-0.98709999999999998</v>
      </c>
      <c r="C18" s="19">
        <v>-0.09</v>
      </c>
      <c r="D18" s="20">
        <v>-0.13270000000000001</v>
      </c>
      <c r="F18" s="6" t="s">
        <v>17</v>
      </c>
      <c r="G18" s="19">
        <v>-0.229377189749289</v>
      </c>
      <c r="H18" s="19">
        <v>-0.97108320219546895</v>
      </c>
      <c r="I18" s="20">
        <v>6.6208150831389798E-2</v>
      </c>
      <c r="J18" s="19"/>
      <c r="K18" s="6" t="s">
        <v>17</v>
      </c>
      <c r="L18" s="19">
        <v>0.44382199999999999</v>
      </c>
      <c r="M18" s="19">
        <v>0.88818399999999997</v>
      </c>
      <c r="N18" s="20">
        <v>-0.118961</v>
      </c>
      <c r="P18" s="6" t="s">
        <v>17</v>
      </c>
      <c r="Q18" s="19">
        <v>0.45696199999999998</v>
      </c>
      <c r="R18" s="19">
        <v>0.87858199999999997</v>
      </c>
      <c r="S18" s="20">
        <v>-0.13885</v>
      </c>
    </row>
    <row r="19" spans="1:19" x14ac:dyDescent="0.25">
      <c r="A19" s="6"/>
      <c r="B19" s="1"/>
      <c r="C19" s="1"/>
      <c r="D19" s="12"/>
      <c r="F19" s="6"/>
      <c r="G19" s="14"/>
      <c r="H19" s="14"/>
      <c r="I19" s="15"/>
      <c r="J19" s="14"/>
      <c r="K19" s="6"/>
      <c r="L19" s="14"/>
      <c r="M19" s="14"/>
      <c r="N19" s="15"/>
      <c r="P19" s="6"/>
      <c r="Q19" s="14"/>
      <c r="R19" s="14"/>
      <c r="S19" s="15"/>
    </row>
    <row r="20" spans="1:19" x14ac:dyDescent="0.25">
      <c r="A20" s="7" t="s">
        <v>8</v>
      </c>
      <c r="B20" s="2">
        <v>-379.9</v>
      </c>
      <c r="C20" s="2">
        <v>6.2</v>
      </c>
      <c r="D20" s="8">
        <v>-5.0999999999999996</v>
      </c>
      <c r="F20" s="7" t="s">
        <v>8</v>
      </c>
      <c r="G20" s="2">
        <v>-365</v>
      </c>
      <c r="H20" s="2">
        <v>0</v>
      </c>
      <c r="I20" s="8">
        <v>-25</v>
      </c>
      <c r="J20" s="1"/>
      <c r="K20" s="7" t="s">
        <v>8</v>
      </c>
      <c r="L20" s="2">
        <v>-355.3</v>
      </c>
      <c r="M20" s="2">
        <v>7.5</v>
      </c>
      <c r="N20" s="8">
        <v>-6.3</v>
      </c>
      <c r="P20" s="7" t="s">
        <v>8</v>
      </c>
      <c r="Q20" s="2">
        <v>-352.5</v>
      </c>
      <c r="R20" s="2">
        <v>6.7</v>
      </c>
      <c r="S20" s="8">
        <v>-3.8</v>
      </c>
    </row>
    <row r="22" spans="1:19" x14ac:dyDescent="0.25">
      <c r="A22" s="9" t="s">
        <v>34</v>
      </c>
      <c r="F22" s="9" t="s">
        <v>27</v>
      </c>
      <c r="K22" s="9" t="s">
        <v>27</v>
      </c>
      <c r="P22" s="9" t="s">
        <v>27</v>
      </c>
    </row>
    <row r="23" spans="1:19" x14ac:dyDescent="0.25">
      <c r="A23" s="3" t="s">
        <v>0</v>
      </c>
      <c r="B23" s="10">
        <v>0.1101388888888889</v>
      </c>
      <c r="C23" s="4">
        <v>6</v>
      </c>
      <c r="D23" s="5"/>
      <c r="F23" s="3" t="s">
        <v>0</v>
      </c>
      <c r="G23" s="10">
        <v>5.7627314814814812E-2</v>
      </c>
      <c r="H23" s="4">
        <v>70</v>
      </c>
      <c r="I23" s="5"/>
      <c r="J23" s="1"/>
      <c r="K23" s="3" t="s">
        <v>0</v>
      </c>
      <c r="L23" s="10">
        <v>9.8645833333333335E-2</v>
      </c>
      <c r="M23" s="4"/>
      <c r="N23" s="5"/>
      <c r="P23" s="3" t="s">
        <v>0</v>
      </c>
      <c r="Q23" s="10">
        <v>9.9166666666666667E-2</v>
      </c>
      <c r="R23" s="4"/>
      <c r="S23" s="5"/>
    </row>
    <row r="24" spans="1:19" x14ac:dyDescent="0.25">
      <c r="A24" s="6" t="s">
        <v>1</v>
      </c>
      <c r="B24" s="11">
        <v>0.11034722222222222</v>
      </c>
      <c r="C24" s="1">
        <v>78</v>
      </c>
      <c r="D24" s="12"/>
      <c r="F24" s="6" t="s">
        <v>1</v>
      </c>
      <c r="G24" s="11">
        <v>5.9872685185185182E-2</v>
      </c>
      <c r="H24" s="1">
        <v>81</v>
      </c>
      <c r="I24" s="12"/>
      <c r="J24" s="1"/>
      <c r="K24" s="6" t="s">
        <v>1</v>
      </c>
      <c r="L24" s="11">
        <v>0.10028935185185185</v>
      </c>
      <c r="M24" s="1"/>
      <c r="N24" s="12"/>
      <c r="P24" s="6" t="s">
        <v>1</v>
      </c>
      <c r="Q24" s="11">
        <v>0.10127314814814814</v>
      </c>
      <c r="R24" s="1"/>
      <c r="S24" s="12"/>
    </row>
    <row r="25" spans="1:19" x14ac:dyDescent="0.25">
      <c r="A25" s="6" t="s">
        <v>2</v>
      </c>
      <c r="B25" s="13">
        <v>18.7211</v>
      </c>
      <c r="C25" s="1"/>
      <c r="D25" s="12"/>
      <c r="F25" s="6" t="s">
        <v>2</v>
      </c>
      <c r="G25" s="13">
        <v>194.08</v>
      </c>
      <c r="H25" s="1"/>
      <c r="I25" s="12"/>
      <c r="J25" s="1"/>
      <c r="K25" s="6" t="s">
        <v>2</v>
      </c>
      <c r="L25" s="13">
        <f>25+60+57</f>
        <v>142</v>
      </c>
      <c r="M25" s="1"/>
      <c r="N25" s="12"/>
      <c r="P25" s="6" t="s">
        <v>2</v>
      </c>
      <c r="Q25" s="13">
        <v>182</v>
      </c>
      <c r="R25" s="1"/>
      <c r="S25" s="12"/>
    </row>
    <row r="26" spans="1:19" x14ac:dyDescent="0.25">
      <c r="A26" s="6" t="s">
        <v>3</v>
      </c>
      <c r="B26" s="13">
        <f>(B37*B35+C37*C35+D37*D35)*B25</f>
        <v>4394.1594926449998</v>
      </c>
      <c r="C26" s="1"/>
      <c r="D26" s="12"/>
      <c r="F26" s="6" t="s">
        <v>3</v>
      </c>
      <c r="G26" s="13">
        <f>(G37*G35+H37*H35+I37*I35)*G25</f>
        <v>42555.552940577923</v>
      </c>
      <c r="H26" s="1"/>
      <c r="I26" s="12"/>
      <c r="J26" s="1"/>
      <c r="K26" s="6" t="s">
        <v>3</v>
      </c>
      <c r="L26" s="13"/>
      <c r="M26" s="1"/>
      <c r="N26" s="12"/>
      <c r="P26" s="6" t="s">
        <v>3</v>
      </c>
      <c r="Q26" s="13"/>
      <c r="R26" s="1"/>
      <c r="S26" s="12"/>
    </row>
    <row r="27" spans="1:19" x14ac:dyDescent="0.25">
      <c r="A27" s="6" t="s">
        <v>4</v>
      </c>
      <c r="B27" s="13">
        <f>B26/80.59</f>
        <v>54.524872721739662</v>
      </c>
      <c r="C27" s="1"/>
      <c r="D27" s="12"/>
      <c r="F27" s="6" t="s">
        <v>4</v>
      </c>
      <c r="G27" s="13">
        <f>G26/80.59</f>
        <v>528.05004269236781</v>
      </c>
      <c r="H27" s="1"/>
      <c r="I27" s="12"/>
      <c r="J27" s="1"/>
      <c r="K27" s="6" t="s">
        <v>4</v>
      </c>
      <c r="L27" s="13"/>
      <c r="M27" s="1"/>
      <c r="N27" s="12"/>
      <c r="P27" s="6" t="s">
        <v>4</v>
      </c>
      <c r="Q27" s="13"/>
      <c r="R27" s="1"/>
      <c r="S27" s="12"/>
    </row>
    <row r="28" spans="1:19" x14ac:dyDescent="0.25">
      <c r="A28" s="6" t="s">
        <v>13</v>
      </c>
      <c r="B28" s="1"/>
      <c r="C28" s="1"/>
      <c r="D28" s="12"/>
      <c r="F28" s="6" t="s">
        <v>13</v>
      </c>
      <c r="G28" s="1"/>
      <c r="H28" s="1"/>
      <c r="I28" s="12"/>
      <c r="J28" s="1"/>
      <c r="K28" s="6" t="s">
        <v>13</v>
      </c>
      <c r="L28" s="1"/>
      <c r="M28" s="1"/>
      <c r="N28" s="12"/>
      <c r="P28" s="6" t="s">
        <v>13</v>
      </c>
      <c r="Q28" s="1"/>
      <c r="R28" s="1"/>
      <c r="S28" s="12"/>
    </row>
    <row r="29" spans="1:19" x14ac:dyDescent="0.25">
      <c r="A29" s="6" t="s">
        <v>5</v>
      </c>
      <c r="B29" s="19">
        <v>-0.52010000000000001</v>
      </c>
      <c r="C29" s="19">
        <v>0.59140000000000004</v>
      </c>
      <c r="D29" s="20">
        <v>-0.61619999999999997</v>
      </c>
      <c r="F29" s="6" t="s">
        <v>5</v>
      </c>
      <c r="G29" s="19">
        <v>0.53127111581307396</v>
      </c>
      <c r="H29" s="19">
        <v>-0.37867249618971199</v>
      </c>
      <c r="I29" s="20">
        <v>0.75786419768463997</v>
      </c>
      <c r="J29" s="19"/>
      <c r="K29" s="6" t="s">
        <v>5</v>
      </c>
      <c r="L29" s="19">
        <v>0.22290045999999999</v>
      </c>
      <c r="M29" s="19">
        <v>-0.26931777000000001</v>
      </c>
      <c r="N29" s="20">
        <v>0.93690092000000003</v>
      </c>
      <c r="P29" s="6" t="s">
        <v>5</v>
      </c>
      <c r="Q29">
        <v>0.29402394999999998</v>
      </c>
      <c r="R29">
        <v>-0.34938353</v>
      </c>
      <c r="S29" s="12">
        <v>0.88965221000000005</v>
      </c>
    </row>
    <row r="30" spans="1:19" x14ac:dyDescent="0.25">
      <c r="A30" s="6" t="s">
        <v>6</v>
      </c>
      <c r="B30" s="19">
        <v>0.46989999999999998</v>
      </c>
      <c r="C30" s="19">
        <v>-0.40439999999999998</v>
      </c>
      <c r="D30" s="20">
        <v>-0.78469999999999995</v>
      </c>
      <c r="F30" s="6" t="s">
        <v>6</v>
      </c>
      <c r="G30" s="19">
        <v>-0.56462784998792703</v>
      </c>
      <c r="H30" s="19">
        <v>0.50866269587748802</v>
      </c>
      <c r="I30" s="20">
        <v>0.64996742444576205</v>
      </c>
      <c r="J30" s="19"/>
      <c r="K30" s="6" t="s">
        <v>6</v>
      </c>
      <c r="L30" s="19">
        <v>-0.38936989999999999</v>
      </c>
      <c r="M30" s="19">
        <v>0.85649209999999998</v>
      </c>
      <c r="N30" s="20">
        <v>0.33883975</v>
      </c>
      <c r="P30" s="6" t="s">
        <v>6</v>
      </c>
      <c r="Q30">
        <v>-0.26247599999999999</v>
      </c>
      <c r="R30">
        <v>0.86549522000000001</v>
      </c>
      <c r="S30" s="12">
        <v>0.42664313999999998</v>
      </c>
    </row>
    <row r="31" spans="1:19" x14ac:dyDescent="0.25">
      <c r="A31" s="6" t="s">
        <v>7</v>
      </c>
      <c r="B31" s="19">
        <v>-0.71330000000000005</v>
      </c>
      <c r="C31" s="19">
        <v>-0.6976</v>
      </c>
      <c r="D31" s="20">
        <v>-6.7599999999999993E-2</v>
      </c>
      <c r="F31" s="6" t="s">
        <v>7</v>
      </c>
      <c r="G31" s="19">
        <v>-0.63162203296017305</v>
      </c>
      <c r="H31" s="19">
        <v>-0.77322015134895405</v>
      </c>
      <c r="I31" s="20">
        <v>5.6428760638160901E-2</v>
      </c>
      <c r="J31" s="19"/>
      <c r="K31" s="6" t="s">
        <v>7</v>
      </c>
      <c r="L31" s="19">
        <v>-0.89370379</v>
      </c>
      <c r="M31" s="19">
        <v>-0.44032854999999999</v>
      </c>
      <c r="N31" s="20">
        <v>8.6048247999999994E-2</v>
      </c>
      <c r="P31" s="6" t="s">
        <v>7</v>
      </c>
      <c r="Q31">
        <v>-0.91905183000000001</v>
      </c>
      <c r="R31">
        <v>-0.35895566000000001</v>
      </c>
      <c r="S31" s="12">
        <v>0.16277153999999999</v>
      </c>
    </row>
    <row r="32" spans="1:19" x14ac:dyDescent="0.25">
      <c r="A32" s="6" t="s">
        <v>14</v>
      </c>
      <c r="B32" s="19"/>
      <c r="C32" s="19"/>
      <c r="D32" s="20"/>
      <c r="F32" s="6" t="s">
        <v>14</v>
      </c>
      <c r="G32" s="16"/>
      <c r="H32" s="16"/>
      <c r="I32" s="17"/>
      <c r="J32" s="16"/>
      <c r="K32" s="6" t="s">
        <v>14</v>
      </c>
      <c r="L32" s="14"/>
      <c r="M32" s="14"/>
      <c r="N32" s="15"/>
      <c r="P32" s="6" t="s">
        <v>14</v>
      </c>
      <c r="Q32" s="14"/>
      <c r="R32" s="14"/>
      <c r="S32" s="15"/>
    </row>
    <row r="33" spans="1:26" x14ac:dyDescent="0.25">
      <c r="A33" s="6" t="s">
        <v>15</v>
      </c>
      <c r="B33" s="19">
        <v>-0.52990000000000004</v>
      </c>
      <c r="C33" s="19">
        <v>0.5796</v>
      </c>
      <c r="D33" s="20">
        <v>-0.61899999999999999</v>
      </c>
      <c r="F33" s="6" t="s">
        <v>15</v>
      </c>
      <c r="G33" s="19">
        <v>0.564551620262006</v>
      </c>
      <c r="H33" s="19">
        <v>-0.33708617501596799</v>
      </c>
      <c r="I33" s="20">
        <v>0.75342841642232194</v>
      </c>
      <c r="J33" s="19"/>
      <c r="K33" s="6" t="s">
        <v>15</v>
      </c>
      <c r="L33" s="19">
        <v>0.17499823</v>
      </c>
      <c r="M33" s="19">
        <v>-0.32851504999999998</v>
      </c>
      <c r="N33" s="20">
        <v>0.92814518000000001</v>
      </c>
      <c r="P33" s="6" t="s">
        <v>15</v>
      </c>
      <c r="Q33" s="19">
        <v>0.29858669999999998</v>
      </c>
      <c r="R33" s="19">
        <v>-0.34403741999999998</v>
      </c>
      <c r="S33" s="20">
        <v>0.89021583999999998</v>
      </c>
    </row>
    <row r="34" spans="1:26" x14ac:dyDescent="0.25">
      <c r="A34" s="6" t="s">
        <v>16</v>
      </c>
      <c r="B34" s="19">
        <v>0.56999999999999995</v>
      </c>
      <c r="C34" s="19">
        <v>-0.29699999999999999</v>
      </c>
      <c r="D34" s="20">
        <v>-0.7661</v>
      </c>
      <c r="F34" s="6" t="s">
        <v>16</v>
      </c>
      <c r="G34" s="19">
        <v>-0.55844423853410097</v>
      </c>
      <c r="H34" s="19">
        <v>0.51617555566373496</v>
      </c>
      <c r="I34" s="20">
        <v>0.64938650138673404</v>
      </c>
      <c r="J34" s="19"/>
      <c r="K34" s="6" t="s">
        <v>16</v>
      </c>
      <c r="L34" s="19">
        <v>-0.75486883000000005</v>
      </c>
      <c r="M34" s="19">
        <v>0.56044552000000003</v>
      </c>
      <c r="N34" s="20">
        <v>0.34069616000000003</v>
      </c>
      <c r="P34" s="6" t="s">
        <v>16</v>
      </c>
      <c r="Q34" s="19">
        <v>-0.70246752000000001</v>
      </c>
      <c r="R34" s="19">
        <v>0.55219682000000003</v>
      </c>
      <c r="S34" s="20">
        <v>0.449019</v>
      </c>
    </row>
    <row r="35" spans="1:26" x14ac:dyDescent="0.25">
      <c r="A35" s="6" t="s">
        <v>17</v>
      </c>
      <c r="B35" s="19">
        <v>-0.62790000000000001</v>
      </c>
      <c r="C35" s="19">
        <v>-0.75880000000000003</v>
      </c>
      <c r="D35" s="20">
        <v>-0.17299999999999999</v>
      </c>
      <c r="F35" s="6" t="s">
        <v>17</v>
      </c>
      <c r="G35" s="19">
        <v>-0.60780054335909595</v>
      </c>
      <c r="H35" s="19">
        <v>-0.78735995983307305</v>
      </c>
      <c r="I35" s="20">
        <v>0.103163913962438</v>
      </c>
      <c r="J35" s="19"/>
      <c r="K35" s="6" t="s">
        <v>17</v>
      </c>
      <c r="L35" s="19">
        <v>-0.63209899999999997</v>
      </c>
      <c r="M35" s="19">
        <v>-0.76024899999999995</v>
      </c>
      <c r="N35" s="20">
        <v>-0.14990899999999999</v>
      </c>
      <c r="P35" s="6" t="s">
        <v>17</v>
      </c>
      <c r="Q35" s="19">
        <v>-0.64605400000000002</v>
      </c>
      <c r="R35" s="19">
        <v>-0.75941899999999996</v>
      </c>
      <c r="S35" s="20">
        <v>-7.6796500000000004E-2</v>
      </c>
      <c r="T35" s="19"/>
      <c r="U35" s="22"/>
      <c r="V35" s="22"/>
      <c r="W35" s="22"/>
      <c r="X35" s="22"/>
      <c r="Y35" s="22"/>
      <c r="Z35" s="22"/>
    </row>
    <row r="36" spans="1:26" x14ac:dyDescent="0.25">
      <c r="A36" s="6"/>
      <c r="B36" s="1"/>
      <c r="C36" s="1"/>
      <c r="D36" s="12"/>
      <c r="F36" s="6"/>
      <c r="G36" s="1"/>
      <c r="H36" s="1"/>
      <c r="I36" s="12"/>
      <c r="J36" s="1"/>
      <c r="K36" s="6"/>
      <c r="L36" s="1"/>
      <c r="M36" s="1"/>
      <c r="N36" s="12"/>
      <c r="P36" s="6"/>
      <c r="Q36" s="1"/>
      <c r="R36" s="1"/>
      <c r="S36" s="12"/>
      <c r="U36" s="22"/>
      <c r="V36" s="22"/>
      <c r="W36" s="22"/>
      <c r="X36" s="22"/>
      <c r="Y36" s="22"/>
      <c r="Z36" s="22"/>
    </row>
    <row r="37" spans="1:26" x14ac:dyDescent="0.25">
      <c r="A37" s="7" t="s">
        <v>8</v>
      </c>
      <c r="B37" s="2">
        <v>-379.9</v>
      </c>
      <c r="C37" s="2">
        <v>6.2</v>
      </c>
      <c r="D37" s="8">
        <v>-5.0999999999999996</v>
      </c>
      <c r="F37" s="7" t="s">
        <v>8</v>
      </c>
      <c r="G37" s="2">
        <v>-365</v>
      </c>
      <c r="H37" s="2">
        <v>0</v>
      </c>
      <c r="I37" s="8">
        <v>-25</v>
      </c>
      <c r="J37" s="1"/>
      <c r="K37" s="7" t="s">
        <v>8</v>
      </c>
      <c r="L37" s="2">
        <v>-355.3</v>
      </c>
      <c r="M37" s="2">
        <v>7.5</v>
      </c>
      <c r="N37" s="8">
        <v>-6.3</v>
      </c>
      <c r="P37" s="7" t="s">
        <v>8</v>
      </c>
      <c r="Q37" s="2">
        <v>-352.5</v>
      </c>
      <c r="R37" s="2">
        <v>6.7</v>
      </c>
      <c r="S37" s="8">
        <v>-3.8</v>
      </c>
      <c r="U37" s="22"/>
      <c r="V37" s="22"/>
      <c r="W37" s="22"/>
      <c r="X37" s="22"/>
      <c r="Y37" s="22"/>
      <c r="Z37" s="22"/>
    </row>
    <row r="39" spans="1:26" x14ac:dyDescent="0.25">
      <c r="A39" s="9" t="s">
        <v>35</v>
      </c>
      <c r="F39" s="9" t="s">
        <v>28</v>
      </c>
      <c r="K39" s="9" t="s">
        <v>28</v>
      </c>
      <c r="P39" s="9" t="s">
        <v>28</v>
      </c>
    </row>
    <row r="40" spans="1:26" x14ac:dyDescent="0.25">
      <c r="A40" s="3" t="s">
        <v>0</v>
      </c>
      <c r="B40" s="10">
        <v>0.11515046296296295</v>
      </c>
      <c r="C40" s="4">
        <v>34</v>
      </c>
      <c r="D40" s="5"/>
      <c r="F40" s="3" t="s">
        <v>0</v>
      </c>
      <c r="G40" s="10">
        <v>6.4664351851851862E-2</v>
      </c>
      <c r="H40" s="4">
        <v>16</v>
      </c>
      <c r="I40" s="5"/>
      <c r="J40" s="1"/>
      <c r="K40" s="3" t="s">
        <v>0</v>
      </c>
      <c r="L40" s="10">
        <v>0.10592592592592592</v>
      </c>
      <c r="M40" s="4"/>
      <c r="N40" s="5"/>
      <c r="P40" s="3" t="s">
        <v>0</v>
      </c>
      <c r="Q40" s="10">
        <v>0.1067361111111111</v>
      </c>
      <c r="R40" s="4"/>
      <c r="S40" s="5"/>
    </row>
    <row r="41" spans="1:26" x14ac:dyDescent="0.25">
      <c r="A41" s="6" t="s">
        <v>1</v>
      </c>
      <c r="B41" s="11">
        <v>0.11527777777777777</v>
      </c>
      <c r="C41" s="1">
        <v>13</v>
      </c>
      <c r="D41" s="12"/>
      <c r="F41" s="6" t="s">
        <v>1</v>
      </c>
      <c r="G41" s="11">
        <v>6.4849537037037039E-2</v>
      </c>
      <c r="H41" s="1">
        <v>42</v>
      </c>
      <c r="I41" s="12"/>
      <c r="J41" s="1"/>
      <c r="K41" s="6" t="s">
        <v>1</v>
      </c>
      <c r="L41" s="11">
        <v>0.10644675925925927</v>
      </c>
      <c r="M41" s="1"/>
      <c r="N41" s="12"/>
      <c r="P41" s="6" t="s">
        <v>1</v>
      </c>
      <c r="Q41" s="11">
        <v>0.10699074074074073</v>
      </c>
      <c r="R41" s="1"/>
      <c r="S41" s="12"/>
    </row>
    <row r="42" spans="1:26" x14ac:dyDescent="0.25">
      <c r="A42" s="6" t="s">
        <v>2</v>
      </c>
      <c r="B42" s="13">
        <v>10.79</v>
      </c>
      <c r="C42" s="1"/>
      <c r="D42" s="12"/>
      <c r="F42" s="6" t="s">
        <v>2</v>
      </c>
      <c r="G42" s="13">
        <v>16.260000000000002</v>
      </c>
      <c r="H42" s="1"/>
      <c r="I42" s="12"/>
      <c r="J42" s="1"/>
      <c r="K42" s="6" t="s">
        <v>2</v>
      </c>
      <c r="L42" s="13">
        <f>17+28</f>
        <v>45</v>
      </c>
      <c r="M42" s="1"/>
      <c r="N42" s="12"/>
      <c r="P42" s="6" t="s">
        <v>2</v>
      </c>
      <c r="Q42" s="13">
        <v>22</v>
      </c>
      <c r="R42" s="1"/>
      <c r="S42" s="12"/>
    </row>
    <row r="43" spans="1:26" x14ac:dyDescent="0.25">
      <c r="A43" s="6" t="s">
        <v>3</v>
      </c>
      <c r="B43" s="13">
        <f>(B54*B52+C54*C52+D54*D52)*B42</f>
        <v>2554.4318431177585</v>
      </c>
      <c r="C43" s="1"/>
      <c r="D43" s="12"/>
      <c r="F43" s="6" t="s">
        <v>3</v>
      </c>
      <c r="G43" s="13">
        <f>(G54*G52+H54*H52+I54*I52)*G42</f>
        <v>3687.0669037797097</v>
      </c>
      <c r="H43" s="1"/>
      <c r="I43" s="12"/>
      <c r="J43" s="1"/>
      <c r="K43" s="6" t="s">
        <v>3</v>
      </c>
      <c r="L43" s="13"/>
      <c r="M43" s="1"/>
      <c r="N43" s="12"/>
      <c r="P43" s="6" t="s">
        <v>3</v>
      </c>
      <c r="Q43" s="13"/>
      <c r="R43" s="1"/>
      <c r="S43" s="12"/>
    </row>
    <row r="44" spans="1:26" x14ac:dyDescent="0.25">
      <c r="A44" s="6" t="s">
        <v>4</v>
      </c>
      <c r="B44" s="13">
        <f>B43/80.59</f>
        <v>31.69663535324182</v>
      </c>
      <c r="C44" s="1"/>
      <c r="D44" s="12"/>
      <c r="F44" s="6" t="s">
        <v>4</v>
      </c>
      <c r="G44" s="13">
        <f>G43/80.59</f>
        <v>45.750923238363441</v>
      </c>
      <c r="H44" s="1"/>
      <c r="I44" s="12"/>
      <c r="J44" s="1"/>
      <c r="K44" s="6" t="s">
        <v>4</v>
      </c>
      <c r="L44" s="13"/>
      <c r="M44" s="1"/>
      <c r="N44" s="12"/>
      <c r="P44" s="6" t="s">
        <v>4</v>
      </c>
      <c r="Q44" s="13"/>
      <c r="R44" s="1"/>
      <c r="S44" s="12"/>
    </row>
    <row r="45" spans="1:26" x14ac:dyDescent="0.25">
      <c r="A45" s="6" t="s">
        <v>14</v>
      </c>
      <c r="B45" s="1"/>
      <c r="C45" s="1"/>
      <c r="D45" s="12"/>
      <c r="F45" s="6" t="s">
        <v>14</v>
      </c>
      <c r="G45" s="1"/>
      <c r="H45" s="1"/>
      <c r="I45" s="12"/>
      <c r="J45" s="1"/>
      <c r="K45" s="6" t="s">
        <v>14</v>
      </c>
      <c r="L45" s="1"/>
      <c r="M45" s="1"/>
      <c r="N45" s="12"/>
      <c r="P45" s="6" t="s">
        <v>14</v>
      </c>
      <c r="Q45" s="1"/>
      <c r="R45" s="1"/>
      <c r="S45" s="12"/>
    </row>
    <row r="46" spans="1:26" x14ac:dyDescent="0.25">
      <c r="A46" s="6" t="s">
        <v>5</v>
      </c>
      <c r="B46" s="19">
        <v>-0.22516850321420201</v>
      </c>
      <c r="C46" s="19">
        <v>-0.20143431446815899</v>
      </c>
      <c r="D46" s="20">
        <v>0.95326982649983205</v>
      </c>
      <c r="F46" s="6" t="s">
        <v>5</v>
      </c>
      <c r="G46" s="19">
        <v>-0.177635986459977</v>
      </c>
      <c r="H46" s="19">
        <v>5.4515435328767098E-2</v>
      </c>
      <c r="I46" s="20">
        <v>0.98258512283939303</v>
      </c>
      <c r="J46" s="19"/>
      <c r="K46" s="6" t="s">
        <v>5</v>
      </c>
      <c r="L46" s="19">
        <v>-0.30712978000000002</v>
      </c>
      <c r="M46" s="19">
        <v>1.441778E-2</v>
      </c>
      <c r="N46" s="20">
        <v>0.95155842000000002</v>
      </c>
      <c r="P46" s="6" t="s">
        <v>5</v>
      </c>
      <c r="Q46" s="19">
        <v>-0.31929046</v>
      </c>
      <c r="R46" s="19">
        <v>9.3540613000000009E-3</v>
      </c>
      <c r="S46" s="20">
        <v>0.94761072999999996</v>
      </c>
    </row>
    <row r="47" spans="1:26" x14ac:dyDescent="0.25">
      <c r="A47" s="6" t="s">
        <v>6</v>
      </c>
      <c r="B47" s="19">
        <v>0.60009146185326501</v>
      </c>
      <c r="C47" s="19">
        <v>0.74212551738950205</v>
      </c>
      <c r="D47" s="20">
        <v>0.29856314884823898</v>
      </c>
      <c r="F47" s="6" t="s">
        <v>6</v>
      </c>
      <c r="G47" s="19">
        <v>-0.79898929100635097</v>
      </c>
      <c r="H47" s="19">
        <v>0.57490847236170195</v>
      </c>
      <c r="I47" s="20">
        <v>-0.17634160389398401</v>
      </c>
      <c r="J47" s="19"/>
      <c r="K47" s="6" t="s">
        <v>6</v>
      </c>
      <c r="L47" s="19">
        <v>0.14545084</v>
      </c>
      <c r="M47" s="19">
        <v>-0.98742669999999999</v>
      </c>
      <c r="N47" s="20">
        <v>6.1907690000000001E-2</v>
      </c>
      <c r="P47" s="6" t="s">
        <v>6</v>
      </c>
      <c r="Q47" s="19">
        <v>-0.94310603999999998</v>
      </c>
      <c r="R47" s="19">
        <v>-0.10101628</v>
      </c>
      <c r="S47" s="20">
        <v>-0.31677548</v>
      </c>
    </row>
    <row r="48" spans="1:26" x14ac:dyDescent="0.25">
      <c r="A48" s="6" t="s">
        <v>7</v>
      </c>
      <c r="B48" s="19">
        <v>-0.76758672641668801</v>
      </c>
      <c r="C48" s="19">
        <v>0.63927610106596899</v>
      </c>
      <c r="D48" s="20">
        <v>-4.62242797110511E-2</v>
      </c>
      <c r="F48" s="6" t="s">
        <v>7</v>
      </c>
      <c r="G48" s="19">
        <v>-0.57450985123978504</v>
      </c>
      <c r="H48" s="19">
        <v>-0.81639960541247703</v>
      </c>
      <c r="I48" s="20">
        <v>-5.85671845899354E-2</v>
      </c>
      <c r="J48" s="19"/>
      <c r="K48" s="6" t="s">
        <v>7</v>
      </c>
      <c r="L48" s="19">
        <v>0.94048675999999998</v>
      </c>
      <c r="M48" s="19">
        <v>0.15741865999999999</v>
      </c>
      <c r="N48" s="20">
        <v>0.30117106999999999</v>
      </c>
      <c r="P48" s="6" t="s">
        <v>7</v>
      </c>
      <c r="Q48" s="19">
        <v>9.2760971999999997E-2</v>
      </c>
      <c r="R48" s="19">
        <v>-0.99484079999999997</v>
      </c>
      <c r="S48" s="20">
        <v>4.1075406000000002E-2</v>
      </c>
    </row>
    <row r="49" spans="1:21" x14ac:dyDescent="0.25">
      <c r="A49" s="6" t="s">
        <v>14</v>
      </c>
      <c r="B49" s="19"/>
      <c r="C49" s="19"/>
      <c r="D49" s="20"/>
      <c r="F49" s="6" t="s">
        <v>14</v>
      </c>
      <c r="G49" s="16"/>
      <c r="H49" s="16"/>
      <c r="I49" s="17"/>
      <c r="J49" s="16"/>
      <c r="K49" s="6" t="s">
        <v>14</v>
      </c>
      <c r="L49" s="16"/>
      <c r="M49" s="16"/>
      <c r="N49" s="17"/>
      <c r="P49" s="6" t="s">
        <v>14</v>
      </c>
      <c r="Q49" s="16"/>
      <c r="R49" s="16"/>
      <c r="S49" s="17"/>
    </row>
    <row r="50" spans="1:21" x14ac:dyDescent="0.25">
      <c r="A50" s="6" t="s">
        <v>15</v>
      </c>
      <c r="B50" s="19">
        <v>-0.19946715904003001</v>
      </c>
      <c r="C50" s="19">
        <v>-0.17166954962002501</v>
      </c>
      <c r="D50" s="20">
        <v>0.96474992521262104</v>
      </c>
      <c r="F50" s="6" t="s">
        <v>15</v>
      </c>
      <c r="G50" s="19">
        <v>-9.2647605881248707E-2</v>
      </c>
      <c r="H50" s="19">
        <v>0.162585520860482</v>
      </c>
      <c r="I50" s="20">
        <v>0.98233516150598998</v>
      </c>
      <c r="J50" s="19"/>
      <c r="K50" s="6" t="s">
        <v>15</v>
      </c>
      <c r="L50" s="19">
        <v>-0.32644610000000002</v>
      </c>
      <c r="M50" s="19">
        <v>-1.3405095000000001E-2</v>
      </c>
      <c r="N50" s="20">
        <v>0.94512076</v>
      </c>
      <c r="P50" s="6" t="s">
        <v>15</v>
      </c>
      <c r="Q50" s="19">
        <v>-0.31609043999999997</v>
      </c>
      <c r="R50" s="19">
        <v>1.4128963E-2</v>
      </c>
      <c r="S50" s="20">
        <v>0.94862385000000005</v>
      </c>
      <c r="T50" s="19"/>
      <c r="U50" s="19"/>
    </row>
    <row r="51" spans="1:21" x14ac:dyDescent="0.25">
      <c r="A51" s="6" t="s">
        <v>16</v>
      </c>
      <c r="B51" s="19">
        <v>-0.74920782295653299</v>
      </c>
      <c r="C51" s="19">
        <v>0.66128770574537199</v>
      </c>
      <c r="D51" s="20">
        <v>-3.7231817720246099E-2</v>
      </c>
      <c r="F51" s="6" t="s">
        <v>16</v>
      </c>
      <c r="G51" s="19">
        <v>-0.77428964586104698</v>
      </c>
      <c r="H51" s="19">
        <v>0.60851432007576101</v>
      </c>
      <c r="I51" s="20">
        <v>-0.17374080285041801</v>
      </c>
      <c r="J51" s="19"/>
      <c r="K51" s="6" t="s">
        <v>16</v>
      </c>
      <c r="L51" s="19">
        <v>-0.76532349</v>
      </c>
      <c r="M51" s="19">
        <v>0.59055948999999996</v>
      </c>
      <c r="N51" s="20">
        <v>-0.25596766999999998</v>
      </c>
      <c r="P51" s="6" t="s">
        <v>16</v>
      </c>
      <c r="Q51" s="19">
        <v>-0.77361279000000005</v>
      </c>
      <c r="R51">
        <v>0.57496689000000001</v>
      </c>
      <c r="S51" s="20">
        <v>-0.26633875000000001</v>
      </c>
      <c r="T51" s="19"/>
      <c r="U51" s="19"/>
    </row>
    <row r="52" spans="1:21" x14ac:dyDescent="0.25">
      <c r="A52" s="37" t="s">
        <v>17</v>
      </c>
      <c r="B52" s="38">
        <v>-0.63158569528230402</v>
      </c>
      <c r="C52" s="38">
        <v>-0.73022471607257999</v>
      </c>
      <c r="D52" s="39">
        <v>-0.260521349511876</v>
      </c>
      <c r="F52" s="6" t="s">
        <v>17</v>
      </c>
      <c r="G52" s="19">
        <v>-0.62601275181648397</v>
      </c>
      <c r="H52" s="19">
        <v>-0.77670861374730504</v>
      </c>
      <c r="I52" s="20">
        <v>6.9510890469721295E-2</v>
      </c>
      <c r="J52" s="19"/>
      <c r="K52" s="6" t="s">
        <v>17</v>
      </c>
      <c r="L52" s="19">
        <v>-0.55471899999999996</v>
      </c>
      <c r="M52" s="19">
        <v>-0.80688300000000002</v>
      </c>
      <c r="N52" s="20">
        <v>-0.203045</v>
      </c>
      <c r="P52" s="6" t="s">
        <v>17</v>
      </c>
      <c r="Q52" s="19">
        <v>-0.54918999999999996</v>
      </c>
      <c r="R52" s="19">
        <v>-0.81805499999999998</v>
      </c>
      <c r="S52" s="20">
        <v>-0.17081099999999999</v>
      </c>
      <c r="T52" s="19"/>
      <c r="U52" s="19"/>
    </row>
    <row r="53" spans="1:21" x14ac:dyDescent="0.25">
      <c r="A53" s="6"/>
      <c r="B53" s="1"/>
      <c r="C53" s="1"/>
      <c r="D53" s="12"/>
      <c r="F53" s="6"/>
      <c r="G53" s="1"/>
      <c r="H53" s="1"/>
      <c r="I53" s="12"/>
      <c r="J53" s="1"/>
      <c r="K53" s="6"/>
      <c r="L53" s="1"/>
      <c r="M53" s="1"/>
      <c r="N53" s="12"/>
      <c r="P53" s="6"/>
      <c r="Q53" s="1"/>
      <c r="R53" s="1"/>
      <c r="S53" s="12"/>
    </row>
    <row r="54" spans="1:21" x14ac:dyDescent="0.25">
      <c r="A54" s="7" t="s">
        <v>8</v>
      </c>
      <c r="B54" s="2">
        <v>-379.9</v>
      </c>
      <c r="C54" s="2">
        <v>6.2</v>
      </c>
      <c r="D54" s="8">
        <v>-5.0999999999999996</v>
      </c>
      <c r="F54" s="7" t="s">
        <v>8</v>
      </c>
      <c r="G54" s="2">
        <v>-365</v>
      </c>
      <c r="H54" s="2">
        <v>0</v>
      </c>
      <c r="I54" s="8">
        <v>-25</v>
      </c>
      <c r="J54" s="1"/>
      <c r="K54" s="7" t="s">
        <v>8</v>
      </c>
      <c r="L54" s="2">
        <v>-355.3</v>
      </c>
      <c r="M54" s="2">
        <v>7.5</v>
      </c>
      <c r="N54" s="8">
        <v>-6.3</v>
      </c>
      <c r="P54" s="7" t="s">
        <v>8</v>
      </c>
      <c r="Q54" s="2">
        <v>-352.5</v>
      </c>
      <c r="R54" s="2">
        <v>6.7</v>
      </c>
      <c r="S54" s="8">
        <v>-3.8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3"/>
  <sheetViews>
    <sheetView workbookViewId="0">
      <selection activeCell="A23" sqref="A23"/>
    </sheetView>
  </sheetViews>
  <sheetFormatPr defaultColWidth="8.85546875" defaultRowHeight="15" x14ac:dyDescent="0.25"/>
  <sheetData>
    <row r="1" spans="1:24" x14ac:dyDescent="0.25">
      <c r="A1" s="110" t="s">
        <v>73</v>
      </c>
      <c r="B1" s="110"/>
      <c r="C1" s="110"/>
      <c r="D1" s="110"/>
      <c r="E1" s="110"/>
      <c r="G1" s="110" t="s">
        <v>74</v>
      </c>
      <c r="H1" s="110"/>
      <c r="I1" s="110"/>
      <c r="J1" s="110"/>
      <c r="K1" s="110"/>
      <c r="L1" s="110"/>
      <c r="M1" s="110"/>
      <c r="N1" s="110"/>
      <c r="O1" s="110"/>
      <c r="P1" s="33"/>
      <c r="Q1" s="33"/>
      <c r="R1" s="33"/>
      <c r="S1" s="33"/>
      <c r="T1" s="33"/>
      <c r="V1" s="9" t="s">
        <v>36</v>
      </c>
    </row>
    <row r="2" spans="1:24" x14ac:dyDescent="0.25">
      <c r="A2" s="9" t="s">
        <v>21</v>
      </c>
      <c r="H2" s="9" t="s">
        <v>21</v>
      </c>
      <c r="R2" s="9" t="s">
        <v>30</v>
      </c>
      <c r="V2" t="s">
        <v>37</v>
      </c>
    </row>
    <row r="3" spans="1:24" x14ac:dyDescent="0.25">
      <c r="B3" s="63" t="s">
        <v>23</v>
      </c>
      <c r="C3" s="63" t="s">
        <v>25</v>
      </c>
      <c r="D3" s="27" t="s">
        <v>69</v>
      </c>
      <c r="E3" s="27" t="s">
        <v>72</v>
      </c>
      <c r="H3" s="2" t="s">
        <v>22</v>
      </c>
      <c r="I3" s="24" t="s">
        <v>23</v>
      </c>
      <c r="J3" s="2" t="s">
        <v>24</v>
      </c>
      <c r="K3" s="24" t="s">
        <v>25</v>
      </c>
      <c r="L3" s="27" t="s">
        <v>70</v>
      </c>
      <c r="M3" s="28" t="s">
        <v>69</v>
      </c>
      <c r="N3" s="27" t="s">
        <v>71</v>
      </c>
      <c r="O3" s="28" t="s">
        <v>72</v>
      </c>
      <c r="R3" s="2" t="s">
        <v>9</v>
      </c>
      <c r="S3" s="2" t="s">
        <v>10</v>
      </c>
      <c r="T3" s="2" t="s">
        <v>11</v>
      </c>
      <c r="V3" t="s">
        <v>38</v>
      </c>
    </row>
    <row r="4" spans="1:24" x14ac:dyDescent="0.25">
      <c r="A4" s="12" t="s">
        <v>23</v>
      </c>
      <c r="C4" s="62">
        <f>K5</f>
        <v>72.238527132200304</v>
      </c>
      <c r="D4" s="62">
        <f>M5</f>
        <v>59.8529056597378</v>
      </c>
      <c r="E4" s="62">
        <f>O5</f>
        <v>59.219755255751103</v>
      </c>
      <c r="G4" s="25" t="s">
        <v>22</v>
      </c>
      <c r="H4" s="22"/>
      <c r="I4" s="23">
        <v>27.425115762935899</v>
      </c>
      <c r="J4" s="22">
        <v>86.197358031613902</v>
      </c>
      <c r="K4" s="22">
        <v>74.810603050078697</v>
      </c>
      <c r="L4" s="22">
        <v>49.347770563948501</v>
      </c>
      <c r="M4" s="22">
        <v>66.665865837752904</v>
      </c>
      <c r="N4" s="22">
        <v>42.658145826954097</v>
      </c>
      <c r="O4" s="22">
        <v>66.778125515208103</v>
      </c>
      <c r="Q4" s="12" t="s">
        <v>9</v>
      </c>
      <c r="R4" s="26"/>
      <c r="S4" s="22">
        <v>44.680830061320897</v>
      </c>
      <c r="T4" s="22">
        <v>43.637374220221098</v>
      </c>
      <c r="V4">
        <v>-360</v>
      </c>
      <c r="W4">
        <v>10.7</v>
      </c>
      <c r="X4">
        <v>-8.9</v>
      </c>
    </row>
    <row r="5" spans="1:24" x14ac:dyDescent="0.25">
      <c r="A5" s="12" t="s">
        <v>25</v>
      </c>
      <c r="C5" s="61"/>
      <c r="D5" s="62">
        <f>M7</f>
        <v>13.5375936257576</v>
      </c>
      <c r="E5" s="62">
        <f>O7</f>
        <v>14.706391357557999</v>
      </c>
      <c r="G5" s="12" t="s">
        <v>23</v>
      </c>
      <c r="H5" s="22"/>
      <c r="I5" s="22"/>
      <c r="J5" s="22">
        <v>70.576961054275799</v>
      </c>
      <c r="K5" s="29">
        <v>72.238527132200304</v>
      </c>
      <c r="L5" s="22">
        <v>73.150166166700004</v>
      </c>
      <c r="M5" s="29">
        <v>59.8529056597378</v>
      </c>
      <c r="N5" s="22">
        <v>62.157333673710802</v>
      </c>
      <c r="O5" s="29">
        <v>59.219755255751103</v>
      </c>
      <c r="Q5" s="12" t="s">
        <v>10</v>
      </c>
      <c r="R5" s="26"/>
      <c r="S5" s="22"/>
      <c r="T5" s="22">
        <v>5.28060228114858</v>
      </c>
    </row>
    <row r="6" spans="1:24" x14ac:dyDescent="0.25">
      <c r="A6" s="12" t="s">
        <v>69</v>
      </c>
      <c r="E6" s="62">
        <f>O9</f>
        <v>1.36020044039426</v>
      </c>
      <c r="G6" s="25" t="s">
        <v>24</v>
      </c>
      <c r="H6" s="22"/>
      <c r="I6" s="22"/>
      <c r="J6" s="22"/>
      <c r="K6" s="23">
        <v>29.057683930223799</v>
      </c>
      <c r="L6" s="22">
        <v>89.164677584721503</v>
      </c>
      <c r="M6" s="22">
        <v>24.722137153538998</v>
      </c>
      <c r="N6" s="22">
        <v>75.776925312129407</v>
      </c>
      <c r="O6" s="22">
        <v>23.711417191325399</v>
      </c>
      <c r="Q6" s="12" t="s">
        <v>11</v>
      </c>
      <c r="R6" s="26"/>
      <c r="S6" s="26"/>
      <c r="T6" s="26"/>
      <c r="V6" s="9" t="s">
        <v>39</v>
      </c>
    </row>
    <row r="7" spans="1:24" x14ac:dyDescent="0.25">
      <c r="A7" s="12" t="s">
        <v>72</v>
      </c>
      <c r="G7" s="12" t="s">
        <v>25</v>
      </c>
      <c r="H7" s="22"/>
      <c r="I7" s="22"/>
      <c r="J7" s="22"/>
      <c r="K7" s="22"/>
      <c r="L7" s="22">
        <v>61.309231196897599</v>
      </c>
      <c r="M7" s="29">
        <v>13.5375936257576</v>
      </c>
      <c r="N7" s="22">
        <v>49.626830983222803</v>
      </c>
      <c r="O7" s="29">
        <v>14.706391357557999</v>
      </c>
      <c r="Q7" s="1"/>
      <c r="V7" s="35">
        <v>-0.47881976286597699</v>
      </c>
      <c r="W7" s="35">
        <v>-0.76785605356224496</v>
      </c>
      <c r="X7" s="35">
        <v>-0.42559219412106702</v>
      </c>
    </row>
    <row r="8" spans="1:24" x14ac:dyDescent="0.25">
      <c r="G8" s="25" t="s">
        <v>70</v>
      </c>
      <c r="H8" s="22"/>
      <c r="I8" s="22"/>
      <c r="J8" s="22"/>
      <c r="K8" s="22"/>
      <c r="L8" s="22"/>
      <c r="M8" s="23">
        <v>65.110584751092304</v>
      </c>
      <c r="N8" s="22">
        <v>15.217106721797</v>
      </c>
      <c r="O8" s="22">
        <v>66.369376733234304</v>
      </c>
      <c r="V8" s="9" t="s">
        <v>40</v>
      </c>
    </row>
    <row r="9" spans="1:24" x14ac:dyDescent="0.25">
      <c r="G9" s="12" t="s">
        <v>69</v>
      </c>
      <c r="H9" s="22"/>
      <c r="I9" s="22"/>
      <c r="J9" s="22"/>
      <c r="K9" s="22"/>
      <c r="L9" s="22"/>
      <c r="M9" s="22"/>
      <c r="N9" s="22">
        <v>51.1942808645626</v>
      </c>
      <c r="O9" s="29">
        <v>1.36020044039426</v>
      </c>
      <c r="V9" s="36">
        <v>13.1</v>
      </c>
    </row>
    <row r="10" spans="1:24" x14ac:dyDescent="0.25">
      <c r="G10" s="25" t="s">
        <v>71</v>
      </c>
      <c r="H10" s="22"/>
      <c r="I10" s="22"/>
      <c r="J10" s="22"/>
      <c r="K10" s="22"/>
      <c r="L10" s="22"/>
      <c r="M10" s="22"/>
      <c r="N10" s="22"/>
      <c r="O10" s="23">
        <v>52.347566648025499</v>
      </c>
      <c r="V10" s="36"/>
    </row>
    <row r="11" spans="1:24" x14ac:dyDescent="0.25">
      <c r="G11" s="12" t="s">
        <v>72</v>
      </c>
      <c r="H11" s="22"/>
      <c r="I11" s="22"/>
      <c r="J11" s="22"/>
      <c r="K11" s="22"/>
      <c r="L11" s="22"/>
      <c r="M11" s="22"/>
      <c r="N11" s="22"/>
      <c r="O11" s="22"/>
      <c r="V11" s="36"/>
    </row>
    <row r="12" spans="1:24" x14ac:dyDescent="0.25">
      <c r="Q12" s="30"/>
      <c r="R12" t="s">
        <v>31</v>
      </c>
    </row>
    <row r="13" spans="1:24" x14ac:dyDescent="0.25">
      <c r="A13" s="9" t="s">
        <v>26</v>
      </c>
      <c r="H13" s="9" t="s">
        <v>26</v>
      </c>
      <c r="Q13" s="31"/>
      <c r="R13" t="s">
        <v>32</v>
      </c>
    </row>
    <row r="14" spans="1:24" x14ac:dyDescent="0.25">
      <c r="B14" s="63" t="s">
        <v>23</v>
      </c>
      <c r="C14" s="63" t="s">
        <v>25</v>
      </c>
      <c r="D14" s="27" t="s">
        <v>69</v>
      </c>
      <c r="E14" s="27" t="s">
        <v>72</v>
      </c>
      <c r="H14" s="2" t="s">
        <v>22</v>
      </c>
      <c r="I14" s="24" t="s">
        <v>23</v>
      </c>
      <c r="J14" s="2" t="s">
        <v>24</v>
      </c>
      <c r="K14" s="24" t="s">
        <v>25</v>
      </c>
      <c r="L14" s="27" t="s">
        <v>70</v>
      </c>
      <c r="M14" s="28" t="s">
        <v>69</v>
      </c>
      <c r="N14" s="27" t="s">
        <v>71</v>
      </c>
      <c r="O14" s="28" t="s">
        <v>72</v>
      </c>
    </row>
    <row r="15" spans="1:24" x14ac:dyDescent="0.25">
      <c r="A15" s="12" t="s">
        <v>23</v>
      </c>
      <c r="C15" s="62">
        <f>K16</f>
        <v>15.999699825173201</v>
      </c>
      <c r="D15" s="62">
        <f>M16</f>
        <v>1.47633862132032</v>
      </c>
      <c r="E15" s="62">
        <f>O16</f>
        <v>5.6129551907015802</v>
      </c>
      <c r="G15" s="25" t="s">
        <v>22</v>
      </c>
      <c r="H15" s="22"/>
      <c r="I15" s="23">
        <v>8.5391055664023305</v>
      </c>
      <c r="J15" s="22">
        <v>9.5669880811912105</v>
      </c>
      <c r="K15" s="22">
        <v>12.6155138519436</v>
      </c>
      <c r="L15" s="22">
        <v>20.146357962057799</v>
      </c>
      <c r="M15" s="22">
        <v>7.5521313330458604</v>
      </c>
      <c r="N15" s="22">
        <v>26.4880826560725</v>
      </c>
      <c r="O15" s="22">
        <v>5.2454129017012701</v>
      </c>
    </row>
    <row r="16" spans="1:24" x14ac:dyDescent="0.25">
      <c r="A16" s="12" t="s">
        <v>25</v>
      </c>
      <c r="C16" s="61"/>
      <c r="D16" s="62">
        <f>M18</f>
        <v>14.692224696824301</v>
      </c>
      <c r="E16" s="62">
        <f>O18</f>
        <v>10.665201385209601</v>
      </c>
      <c r="G16" s="12" t="s">
        <v>23</v>
      </c>
      <c r="H16" s="22"/>
      <c r="I16" s="22"/>
      <c r="J16" s="22">
        <v>13.2126156303471</v>
      </c>
      <c r="K16" s="29">
        <v>15.999699825173201</v>
      </c>
      <c r="L16" s="22">
        <v>28.312262320293499</v>
      </c>
      <c r="M16" s="29">
        <v>1.47633862132032</v>
      </c>
      <c r="N16" s="22">
        <v>34.780068876106199</v>
      </c>
      <c r="O16" s="29">
        <v>5.6129551907015802</v>
      </c>
    </row>
    <row r="17" spans="1:15" x14ac:dyDescent="0.25">
      <c r="A17" s="12" t="s">
        <v>69</v>
      </c>
      <c r="E17" s="62">
        <f>O20</f>
        <v>4.28248308950295</v>
      </c>
      <c r="G17" s="25" t="s">
        <v>24</v>
      </c>
      <c r="H17" s="22"/>
      <c r="I17" s="22"/>
      <c r="J17" s="22"/>
      <c r="K17" s="23">
        <v>3.11271989928898</v>
      </c>
      <c r="L17" s="22">
        <v>24.5289971315045</v>
      </c>
      <c r="M17" s="22">
        <v>11.8839694002691</v>
      </c>
      <c r="N17" s="22">
        <v>29.857729154465002</v>
      </c>
      <c r="O17" s="22">
        <v>7.7298248684713</v>
      </c>
    </row>
    <row r="18" spans="1:15" x14ac:dyDescent="0.25">
      <c r="A18" s="12" t="s">
        <v>72</v>
      </c>
      <c r="G18" s="12" t="s">
        <v>25</v>
      </c>
      <c r="H18" s="22"/>
      <c r="I18" s="22"/>
      <c r="J18" s="22"/>
      <c r="K18" s="22"/>
      <c r="L18" s="22">
        <v>26.004674319089201</v>
      </c>
      <c r="M18" s="29">
        <v>14.692224696824301</v>
      </c>
      <c r="N18" s="22">
        <v>30.895354550575099</v>
      </c>
      <c r="O18" s="29">
        <v>10.665201385209601</v>
      </c>
    </row>
    <row r="19" spans="1:15" x14ac:dyDescent="0.25">
      <c r="G19" s="25" t="s">
        <v>70</v>
      </c>
      <c r="H19" s="22"/>
      <c r="I19" s="22"/>
      <c r="J19" s="22"/>
      <c r="K19" s="22"/>
      <c r="L19" s="22"/>
      <c r="M19" s="23">
        <v>27.534525498755499</v>
      </c>
      <c r="N19" s="22">
        <v>6.5522693973733599</v>
      </c>
      <c r="O19" s="22">
        <v>25.152653121834799</v>
      </c>
    </row>
    <row r="20" spans="1:15" x14ac:dyDescent="0.25">
      <c r="G20" s="12" t="s">
        <v>69</v>
      </c>
      <c r="H20" s="22"/>
      <c r="I20" s="22"/>
      <c r="J20" s="22"/>
      <c r="K20" s="22"/>
      <c r="L20" s="22"/>
      <c r="M20" s="22"/>
      <c r="N20" s="22">
        <v>33.955545306010102</v>
      </c>
      <c r="O20" s="29">
        <v>4.28248308950295</v>
      </c>
    </row>
    <row r="21" spans="1:15" x14ac:dyDescent="0.25">
      <c r="G21" s="25" t="s">
        <v>71</v>
      </c>
      <c r="H21" s="22"/>
      <c r="I21" s="22"/>
      <c r="J21" s="22"/>
      <c r="K21" s="22"/>
      <c r="L21" s="22"/>
      <c r="M21" s="22"/>
      <c r="N21" s="22"/>
      <c r="O21" s="23">
        <v>31.355843889448501</v>
      </c>
    </row>
    <row r="22" spans="1:15" x14ac:dyDescent="0.25">
      <c r="G22" s="12" t="s">
        <v>72</v>
      </c>
      <c r="H22" s="22"/>
      <c r="I22" s="22"/>
      <c r="J22" s="22"/>
      <c r="K22" s="22"/>
      <c r="L22" s="22"/>
      <c r="M22" s="22"/>
      <c r="N22" s="22"/>
      <c r="O22" s="22"/>
    </row>
    <row r="24" spans="1:15" x14ac:dyDescent="0.25">
      <c r="A24" s="9" t="s">
        <v>29</v>
      </c>
      <c r="H24" s="9" t="s">
        <v>29</v>
      </c>
    </row>
    <row r="25" spans="1:15" x14ac:dyDescent="0.25">
      <c r="B25" s="63" t="s">
        <v>23</v>
      </c>
      <c r="C25" s="63" t="s">
        <v>25</v>
      </c>
      <c r="D25" s="27" t="s">
        <v>69</v>
      </c>
      <c r="E25" s="27" t="s">
        <v>72</v>
      </c>
      <c r="H25" s="2" t="s">
        <v>22</v>
      </c>
      <c r="I25" s="24" t="s">
        <v>23</v>
      </c>
      <c r="J25" s="2" t="s">
        <v>24</v>
      </c>
      <c r="K25" s="24" t="s">
        <v>25</v>
      </c>
      <c r="L25" s="27" t="s">
        <v>70</v>
      </c>
      <c r="M25" s="28" t="s">
        <v>69</v>
      </c>
      <c r="N25" s="27" t="s">
        <v>71</v>
      </c>
      <c r="O25" s="28" t="s">
        <v>72</v>
      </c>
    </row>
    <row r="26" spans="1:15" x14ac:dyDescent="0.25">
      <c r="A26" s="12" t="s">
        <v>23</v>
      </c>
      <c r="C26" s="62">
        <f>K27</f>
        <v>19.191841302855099</v>
      </c>
      <c r="D26" s="62">
        <f>M27</f>
        <v>7.0551437665654602</v>
      </c>
      <c r="E26" s="62">
        <f>O27</f>
        <v>8.6044592219640208</v>
      </c>
      <c r="G26" s="25" t="s">
        <v>22</v>
      </c>
      <c r="H26" s="22"/>
      <c r="I26" s="23">
        <v>88.278896815750301</v>
      </c>
      <c r="J26" s="22">
        <v>85.513109216319293</v>
      </c>
      <c r="K26" s="22">
        <v>88.897698140936001</v>
      </c>
      <c r="L26" s="22">
        <v>50.563888032451104</v>
      </c>
      <c r="M26" s="22">
        <v>85.372067990350899</v>
      </c>
      <c r="N26" s="22">
        <v>44.837635099752497</v>
      </c>
      <c r="O26" s="22">
        <v>84.631874658693505</v>
      </c>
    </row>
    <row r="27" spans="1:15" x14ac:dyDescent="0.25">
      <c r="A27" s="12" t="s">
        <v>25</v>
      </c>
      <c r="C27" s="61"/>
      <c r="D27" s="62">
        <f>M29</f>
        <v>16.2902722685245</v>
      </c>
      <c r="E27" s="62">
        <f>O29</f>
        <v>14.682125564690599</v>
      </c>
      <c r="G27" s="12" t="s">
        <v>23</v>
      </c>
      <c r="H27" s="22"/>
      <c r="I27" s="22">
        <v>0.437479759573491</v>
      </c>
      <c r="J27" s="22">
        <v>13.0293308996183</v>
      </c>
      <c r="K27" s="29">
        <v>19.191841302855099</v>
      </c>
      <c r="L27" s="22">
        <v>38.055326999640499</v>
      </c>
      <c r="M27" s="29">
        <v>7.0551437665654602</v>
      </c>
      <c r="N27" s="22">
        <v>48.922145917099797</v>
      </c>
      <c r="O27" s="29">
        <v>8.6044592219640208</v>
      </c>
    </row>
    <row r="28" spans="1:15" x14ac:dyDescent="0.25">
      <c r="A28" s="12" t="s">
        <v>69</v>
      </c>
      <c r="E28" s="62">
        <f>O31</f>
        <v>1.92008843051599</v>
      </c>
      <c r="G28" s="25" t="s">
        <v>24</v>
      </c>
      <c r="H28" s="22"/>
      <c r="I28" s="22">
        <v>0</v>
      </c>
      <c r="J28" s="22">
        <v>0.211762097146244</v>
      </c>
      <c r="K28" s="23">
        <v>8.2456892266691906</v>
      </c>
      <c r="L28" s="22">
        <v>46.648760050963503</v>
      </c>
      <c r="M28" s="22">
        <v>8.3796679009681494</v>
      </c>
      <c r="N28" s="22">
        <v>40.8492896182264</v>
      </c>
      <c r="O28" s="22">
        <v>6.57585151274733</v>
      </c>
    </row>
    <row r="29" spans="1:15" x14ac:dyDescent="0.25">
      <c r="A29" s="12" t="s">
        <v>72</v>
      </c>
      <c r="G29" s="12" t="s">
        <v>25</v>
      </c>
      <c r="H29" s="22"/>
      <c r="I29" s="22">
        <v>0</v>
      </c>
      <c r="J29" s="22">
        <v>0</v>
      </c>
      <c r="K29" s="22">
        <v>0.45012870386957299</v>
      </c>
      <c r="L29" s="22">
        <v>46.364177188457099</v>
      </c>
      <c r="M29" s="29">
        <v>16.2902722685245</v>
      </c>
      <c r="N29" s="22">
        <v>44.157724779846497</v>
      </c>
      <c r="O29" s="29">
        <v>14.682125564690599</v>
      </c>
    </row>
    <row r="30" spans="1:15" x14ac:dyDescent="0.25">
      <c r="G30" s="25" t="s">
        <v>70</v>
      </c>
      <c r="H30" s="22"/>
      <c r="I30" s="22">
        <v>0</v>
      </c>
      <c r="J30" s="22">
        <v>0</v>
      </c>
      <c r="K30" s="22">
        <v>0</v>
      </c>
      <c r="L30" s="22">
        <v>0</v>
      </c>
      <c r="M30" s="23">
        <v>44.777693684021102</v>
      </c>
      <c r="N30" s="22">
        <v>86.736742552950901</v>
      </c>
      <c r="O30" s="22">
        <v>45.834244160257398</v>
      </c>
    </row>
    <row r="31" spans="1:15" x14ac:dyDescent="0.25">
      <c r="G31" s="12" t="s">
        <v>69</v>
      </c>
      <c r="H31" s="22"/>
      <c r="I31" s="22">
        <v>0</v>
      </c>
      <c r="J31" s="22">
        <v>0</v>
      </c>
      <c r="K31" s="22">
        <v>0</v>
      </c>
      <c r="L31" s="22">
        <v>0</v>
      </c>
      <c r="M31" s="22">
        <v>0.27238128283378499</v>
      </c>
      <c r="N31" s="22">
        <v>42.022272433849999</v>
      </c>
      <c r="O31" s="29">
        <v>1.92008843051599</v>
      </c>
    </row>
    <row r="32" spans="1:15" x14ac:dyDescent="0.25">
      <c r="G32" s="25" t="s">
        <v>71</v>
      </c>
      <c r="H32" s="22"/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0.68712361906967101</v>
      </c>
      <c r="O32" s="23">
        <v>40.899407487015303</v>
      </c>
    </row>
    <row r="33" spans="7:15" x14ac:dyDescent="0.25">
      <c r="G33" s="12" t="s">
        <v>72</v>
      </c>
      <c r="H33" s="22"/>
      <c r="I33" s="22"/>
      <c r="J33" s="22"/>
      <c r="K33" s="22"/>
      <c r="L33" s="22"/>
      <c r="M33" s="22"/>
      <c r="N33" s="22"/>
      <c r="O33" s="22"/>
    </row>
  </sheetData>
  <mergeCells count="2">
    <mergeCell ref="A1:E1"/>
    <mergeCell ref="G1:O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 conditions</vt:lpstr>
      <vt:lpstr>BS arrival times (ARTEMIS)</vt:lpstr>
      <vt:lpstr>BS arrival times (ACE)</vt:lpstr>
      <vt:lpstr>BS arrival times (Wind)</vt:lpstr>
      <vt:lpstr>Discont normals</vt:lpstr>
      <vt:lpstr>Differences between normals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Rishi</dc:creator>
  <cp:lastModifiedBy>Wiegand, Chiu (GSFC-5500)</cp:lastModifiedBy>
  <cp:lastPrinted>2022-04-06T14:46:51Z</cp:lastPrinted>
  <dcterms:created xsi:type="dcterms:W3CDTF">2016-12-15T19:17:42Z</dcterms:created>
  <dcterms:modified xsi:type="dcterms:W3CDTF">2022-04-06T14:49:20Z</dcterms:modified>
</cp:coreProperties>
</file>